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0515" windowHeight="10875" activeTab="5"/>
  </bookViews>
  <sheets>
    <sheet name="Приложение 2" sheetId="1" r:id="rId1"/>
    <sheet name="Приложение 3" sheetId="2" r:id="rId2"/>
    <sheet name="Приложение 4" sheetId="3" r:id="rId3"/>
    <sheet name="Приложение 5" sheetId="4" r:id="rId4"/>
    <sheet name="Приложение 6" sheetId="5" r:id="rId5"/>
    <sheet name="Приложение 7" sheetId="6" r:id="rId6"/>
  </sheets>
  <definedNames>
    <definedName name="Z_254A37CE_627C_43E9_9785_D007B45D4FBE_.wvu.PrintArea" localSheetId="0" hidden="1">'Приложение 2'!$A$1:$E$33</definedName>
    <definedName name="Z_254A37CE_627C_43E9_9785_D007B45D4FBE_.wvu.PrintArea" localSheetId="4" hidden="1">'Приложение 6'!$A$1:$D$14</definedName>
    <definedName name="Z_254A37CE_627C_43E9_9785_D007B45D4FBE_.wvu.PrintArea" localSheetId="5" hidden="1">'Приложение 7'!$A$1:$E$20</definedName>
    <definedName name="Z_7BF7BA71_000A_4EAA_935D_FB7038CE4272_.wvu.PrintArea" localSheetId="0" hidden="1">'Приложение 2'!$A$1:$F$33</definedName>
    <definedName name="Z_7BF7BA71_000A_4EAA_935D_FB7038CE4272_.wvu.PrintArea" localSheetId="3" hidden="1">'Приложение 5'!$A$1:$E$37</definedName>
    <definedName name="Z_7BF7BA71_000A_4EAA_935D_FB7038CE4272_.wvu.PrintArea" localSheetId="5" hidden="1">'Приложение 7'!$A$1:$E$20</definedName>
    <definedName name="_xlnm.Print_Area" localSheetId="0">'Приложение 2'!$A$1:$F$33</definedName>
    <definedName name="_xlnm.Print_Area" localSheetId="1">'Приложение 3'!$A$1:$E$76</definedName>
    <definedName name="_xlnm.Print_Area" localSheetId="2">'Приложение 4'!$A$1:$E$47</definedName>
    <definedName name="_xlnm.Print_Area" localSheetId="3">'Приложение 5'!$A$1:$E$37</definedName>
    <definedName name="_xlnm.Print_Area" localSheetId="4">'Приложение 6'!$A$1:$D$14</definedName>
    <definedName name="_xlnm.Print_Area" localSheetId="5">'Приложение 7'!$A$1:$E$20</definedName>
  </definedNames>
  <calcPr calcId="145621"/>
  <customWorkbookViews>
    <customWorkbookView name="Смирнова Оксана Николаевна - Личное представление" guid="{254A37CE-627C-43E9-9785-D007B45D4FBE}" mergeInterval="0" personalView="1" maximized="1" windowWidth="1916" windowHeight="855" activeSheetId="3"/>
    <customWorkbookView name="Гуртякина Татьяна Александровна - Личное представление" guid="{7BF7BA71-000A-4EAA-935D-FB7038CE4272}" mergeInterval="0" personalView="1" maximized="1" windowWidth="1916" windowHeight="855" activeSheetId="5"/>
  </customWorkbookViews>
</workbook>
</file>

<file path=xl/calcChain.xml><?xml version="1.0" encoding="utf-8"?>
<calcChain xmlns="http://schemas.openxmlformats.org/spreadsheetml/2006/main">
  <c r="C12" i="4" l="1"/>
  <c r="C37" i="4"/>
  <c r="D22" i="4"/>
  <c r="C22" i="4"/>
  <c r="D29" i="4"/>
  <c r="C29" i="4"/>
  <c r="D47" i="2"/>
  <c r="D26" i="2"/>
  <c r="E26" i="2"/>
  <c r="D27" i="2"/>
  <c r="E27" i="2"/>
  <c r="D29" i="2"/>
  <c r="E29" i="2"/>
  <c r="D30" i="2"/>
  <c r="E20" i="2"/>
  <c r="D20" i="2"/>
  <c r="E13" i="3" l="1"/>
  <c r="E65" i="2" l="1"/>
  <c r="E64" i="2"/>
  <c r="E63" i="2"/>
  <c r="E62" i="2"/>
  <c r="E61" i="2"/>
  <c r="E60" i="2"/>
  <c r="D71" i="2"/>
  <c r="D69" i="2"/>
  <c r="D68" i="2"/>
  <c r="D67" i="2"/>
  <c r="D66" i="2"/>
  <c r="D65" i="2"/>
  <c r="D64" i="2"/>
  <c r="D63" i="2"/>
  <c r="D62" i="2"/>
  <c r="D61" i="2"/>
  <c r="D60" i="2"/>
  <c r="E56" i="2"/>
  <c r="E54" i="2"/>
  <c r="E53" i="2"/>
  <c r="D44" i="2"/>
  <c r="E38" i="2"/>
  <c r="E37" i="2"/>
  <c r="E36" i="2"/>
  <c r="E35" i="2"/>
  <c r="E34" i="2"/>
  <c r="E33" i="2"/>
  <c r="D42" i="2"/>
  <c r="D41" i="2"/>
  <c r="D40" i="2"/>
  <c r="D39" i="2"/>
  <c r="D38" i="2"/>
  <c r="D37" i="2"/>
  <c r="D36" i="2"/>
  <c r="D35" i="2"/>
  <c r="D34" i="2"/>
  <c r="D33" i="2"/>
  <c r="E47" i="2"/>
  <c r="D17" i="6" l="1"/>
  <c r="D13" i="6"/>
  <c r="E30" i="3" l="1"/>
  <c r="E17" i="6" l="1"/>
  <c r="C17" i="6"/>
  <c r="C13" i="6"/>
  <c r="E13" i="6"/>
  <c r="D12" i="4"/>
  <c r="D37" i="4" s="1"/>
  <c r="D18" i="2" l="1"/>
  <c r="E18" i="2" s="1"/>
</calcChain>
</file>

<file path=xl/sharedStrings.xml><?xml version="1.0" encoding="utf-8"?>
<sst xmlns="http://schemas.openxmlformats.org/spreadsheetml/2006/main" count="252" uniqueCount="192">
  <si>
    <t>Приложение № 2</t>
  </si>
  <si>
    <t>к стандартам раскрытия информации субъектами оптового и розничных рынков электрической энергии</t>
  </si>
  <si>
    <t>ПРОГНОЗНЫЕ СВЕДЕНИЯ</t>
  </si>
  <si>
    <t>о расходах за технологическое присоединение</t>
  </si>
  <si>
    <t>(наименование сетевой организации)</t>
  </si>
  <si>
    <t xml:space="preserve">1. Полное наименование  </t>
  </si>
  <si>
    <t xml:space="preserve">2. Сокращенное наименование  </t>
  </si>
  <si>
    <t xml:space="preserve">3. Место нахождения  </t>
  </si>
  <si>
    <t xml:space="preserve">4. Адрес юридического лица  </t>
  </si>
  <si>
    <t xml:space="preserve">5. ИНН  </t>
  </si>
  <si>
    <t xml:space="preserve">6. КПП  </t>
  </si>
  <si>
    <t xml:space="preserve">7. Ф.И.О. руководителя  </t>
  </si>
  <si>
    <t xml:space="preserve">8. Адрес электронной почты  </t>
  </si>
  <si>
    <t xml:space="preserve">9. Контактный телефон  </t>
  </si>
  <si>
    <t xml:space="preserve">10. Факс  </t>
  </si>
  <si>
    <t>Приложение № 3</t>
  </si>
  <si>
    <t>(в ред. Постановления Правительства РФ</t>
  </si>
  <si>
    <t>от 17.09.2015 № 987)</t>
  </si>
  <si>
    <t>СТАНДАРТИЗИРОВАННЫЕ ТАРИФНЫЕ СТАВКИ</t>
  </si>
  <si>
    <t>по постоянной схеме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</si>
  <si>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</si>
  <si>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</si>
  <si>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</si>
  <si>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</si>
  <si>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</si>
  <si>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</si>
  <si>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</si>
  <si>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3.</t>
  </si>
  <si>
    <t>Выполнение сетевой организацией мероприятий, связанных со строительством "последней мили":</t>
  </si>
  <si>
    <t>строительство пунктов секционирования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</si>
  <si>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</si>
  <si>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</si>
  <si>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</si>
  <si>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</si>
  <si>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</si>
  <si>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</si>
  <si>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</si>
  <si>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</si>
  <si>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</t>
  </si>
  <si>
    <t>Приложение № 4</t>
  </si>
  <si>
    <t>Показатели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</si>
  <si>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</si>
  <si>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</si>
  <si>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</si>
  <si>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</si>
  <si>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</si>
  <si>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</si>
  <si>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</si>
  <si>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</si>
  <si>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</si>
  <si>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</si>
  <si>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</si>
  <si>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</si>
  <si>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</si>
  <si>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 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</si>
  <si>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</si>
  <si>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</si>
  <si>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</si>
  <si>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</si>
  <si>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</si>
  <si>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</si>
  <si>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</si>
  <si>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</si>
  <si>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</si>
  <si>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</si>
  <si>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РАСЧЕТ</t>
  </si>
  <si>
    <t>необходимой валовой выручки сетевой организации</t>
  </si>
  <si>
    <t>на технологическое присоединение</t>
  </si>
  <si>
    <t>Приложение № 5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</si>
  <si>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</si>
  <si>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</si>
  <si>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</si>
  <si>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</t>
  </si>
  <si>
    <t>о присоединенных объемах максимальной мощности</t>
  </si>
  <si>
    <t>за 3 предыдущих года по каждому мероприятию</t>
  </si>
  <si>
    <t>Приложение № 6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</si>
  <si>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</si>
  <si>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</si>
  <si>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</si>
  <si>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</si>
  <si>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</si>
  <si>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о длине линий электропередачи и об объемах максимальной</t>
  </si>
  <si>
    <t>мощности построенных объектов за 3 предыдущих года</t>
  </si>
  <si>
    <t>по каждому мероприятию</t>
  </si>
  <si>
    <t>Приложение № 7</t>
  </si>
  <si>
    <t>(тыс. рублей)</t>
  </si>
  <si>
    <t>Филиал публичного акционерного общества "Межрегиональная распределительная сетевая компания Сибири" - "Хакасэнерго"</t>
  </si>
  <si>
    <t>Филиал ПАО "МРСК Сибири" - "Хакасэнерго"</t>
  </si>
  <si>
    <t>post@ab.mrsks.ru</t>
  </si>
  <si>
    <t>8(3902) 24-00-01</t>
  </si>
  <si>
    <t>8(3902) 23-83-28</t>
  </si>
  <si>
    <t>655000, Россия, Республика Хакасия, г. Абакан, ул. Пушкина, 74</t>
  </si>
  <si>
    <t>филиал ПАО "МРСК Сибири" -"Хакасэнерго"</t>
  </si>
  <si>
    <t xml:space="preserve">филиал ПАО "МРСК Сибири" -  "Хакасэнерго" </t>
  </si>
  <si>
    <t xml:space="preserve">для расчета платы за технологическое присоединение
к территориальным распределительным сетям на уровне
напряжения ниже 35 кВ и присоединяемой мощностью менее 8900 кВт </t>
  </si>
  <si>
    <t xml:space="preserve">Категория присоединения </t>
  </si>
  <si>
    <t>Ед. изм.</t>
  </si>
  <si>
    <t>Диапазон мощности, кВт</t>
  </si>
  <si>
    <t>Уровень напряжения в точке присоединения, кВ</t>
  </si>
  <si>
    <t>руб./кВт.</t>
  </si>
  <si>
    <t>в т.ч.:</t>
  </si>
  <si>
    <t>(С1.1) Подготовка и выдача сетевой организацией технических условий Заявителю (ТУ)</t>
  </si>
  <si>
    <t>(С1.2) Проверка сетевой организацией выполнения Заявителем ТУ</t>
  </si>
  <si>
    <t>руб./кВт</t>
  </si>
  <si>
    <t xml:space="preserve"> &lt;*&gt; В ценах 2001 года. В соответствии с п.26 Методических указаний по определению размера платы за технологическое присоединение к электрическим сетям, утвержденных приказом ФСТ России от 11 сентября 2012 № 209-э/1 , ставки за единицу максимальной мощности (руб./кВт), на осуществление мероприятий, связанных со строительством комплектных трансформаторных подстанций (КТП),с уровнем напряжения до 35 кВ, принимаются на период регулирования (2016 год) равными значению стандартизированной тарифной ставки С4 соответствующего уровня напряжения. </t>
  </si>
  <si>
    <t>Распределение необходимой валовой выручки  (рублей)</t>
  </si>
  <si>
    <t>Разработка сетевой организацией проектной документации по строительству "последней мили" ***</t>
  </si>
  <si>
    <t>&lt;**&gt;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источнику).</t>
  </si>
  <si>
    <t>&lt;***&gt; Расходы включены в стоимость строительства</t>
  </si>
  <si>
    <t>строительство воздушных линий 0,4 кВ</t>
  </si>
  <si>
    <t>строительство воздушных линий 10 кВ</t>
  </si>
  <si>
    <t>строительство кабельных линий 0,4 кВ</t>
  </si>
  <si>
    <t>строительство кабельных линий 10 кВ</t>
  </si>
  <si>
    <t>Фактические расходы (средние) на строительство подстанций за 3 предыдущих года (тыс. рублей)</t>
  </si>
  <si>
    <t>Средний объем мощности, введенной в основные фонды за 3 предыдущих года (кВт)</t>
  </si>
  <si>
    <t>Средние 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</si>
  <si>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Средняя длина воздушных и кабельных линий электропередачи на i-м уровне напряжения, фактически построенных за последние 3 года, (км)</t>
  </si>
  <si>
    <t>Средний объем максимальной мощности, присоединенной путем строительства воздушных или кабельных линий за последние 3 года (кВт)</t>
  </si>
  <si>
    <t xml:space="preserve"> - строительство комплектных трансформаторных подстанций КТП-160кВА</t>
  </si>
  <si>
    <t xml:space="preserve"> -  строительство комплектных трансформаторных подстанций КТП-250кВА</t>
  </si>
  <si>
    <t xml:space="preserve"> - строительство комплектных трансформаторных подстанций КТП-400кВА</t>
  </si>
  <si>
    <t xml:space="preserve"> - строительство комплектных трансформаторных подстанций КТП-630кВА</t>
  </si>
  <si>
    <t>на 2019 год</t>
  </si>
  <si>
    <t>Заворин Сергей Сергеевич</t>
  </si>
  <si>
    <t>осуществляемые при технологическом присоединении на 2019 год</t>
  </si>
  <si>
    <t>Городской населенный пункт</t>
  </si>
  <si>
    <t>Территории, не относящиеся к территориям городских населенных пунктов</t>
  </si>
  <si>
    <t>по постоянной схеме/                                                                                       по временной схеме</t>
  </si>
  <si>
    <t>Стандартизированные тарифные ставки,                                           без НДС</t>
  </si>
  <si>
    <t>С1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</si>
  <si>
    <t>руб./за одно присоединение</t>
  </si>
  <si>
    <t xml:space="preserve">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(«последней милей») </t>
  </si>
  <si>
    <t>С2.i, Строительство воздушных линий электропередачи на i-ом  уровне напряжения, в т.ч.:</t>
  </si>
  <si>
    <t>C2.1, Строительство воздушных линий напряжением 0,4 кВ</t>
  </si>
  <si>
    <t>С2.2, Строительство воздушных линий напряжением 6-10 кВ</t>
  </si>
  <si>
    <t>С3.i, Строительство кабельных линий электропередачи на i-ом  уровне напряжения, в т.ч.:</t>
  </si>
  <si>
    <t>С3.1, Строительство кабельных линий напряжением 0,4 кВ</t>
  </si>
  <si>
    <t>С3.2, Строительство кабельных линий напряжением 6-10 кВ</t>
  </si>
  <si>
    <t>С4.i, Строительство пунктов секционирования:</t>
  </si>
  <si>
    <t>С5.i, Строительство трансформаторных подстанций (ТП), за исключением распределительных трансформаторных подстанций (РТП), с уровнем напряжения до 35кВ в т.ч.:</t>
  </si>
  <si>
    <t>С5.1, Строительство однотрансформаторных ТП до 25кВА</t>
  </si>
  <si>
    <t>С5.2, Строительство однотрансформаторных ТП 25 - 100кВА</t>
  </si>
  <si>
    <t>С5.3, Строительство однотрансформаторных ТП 100 - 250кВА</t>
  </si>
  <si>
    <t>С5.4, Строительство однотрансформаторных ТП 250 - 500кВА</t>
  </si>
  <si>
    <t>С5.5, Строительство однотрансформаторных ТП 500 - 900кВА</t>
  </si>
  <si>
    <t>С5.6, Строительство двухтрансформаторных ТП до 25кВА</t>
  </si>
  <si>
    <t>С5.7, Строительство двухтрансформаторных ТП 25 - 100кВА</t>
  </si>
  <si>
    <t>С5.8, Строительство двухтрансформаторных ТП 250 - 500кВА</t>
  </si>
  <si>
    <t>С5.9, Строительство двухтрансформаторных ТП 500 - 900кВА</t>
  </si>
  <si>
    <t>С5.10, Строительство двухтрансформаторных ТП свыше 1000кВА</t>
  </si>
  <si>
    <t>С6.1, Строительство двухтрансформаторных РТП свыше 1000кВА</t>
  </si>
  <si>
    <t>0,4-6,10кВ</t>
  </si>
  <si>
    <t>6-10кВ</t>
  </si>
  <si>
    <t>6-10 кВ</t>
  </si>
  <si>
    <t>35кВ</t>
  </si>
  <si>
    <t>руб/км.</t>
  </si>
  <si>
    <t>руб./шт.</t>
  </si>
  <si>
    <t>-</t>
  </si>
  <si>
    <t xml:space="preserve">Стандартизированные тарифные ставки платы за технологическое присоединение к электрическим сетям </t>
  </si>
  <si>
    <t xml:space="preserve">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(«последней милей») </t>
  </si>
  <si>
    <r>
      <t>С</t>
    </r>
    <r>
      <rPr>
        <vertAlign val="subscript"/>
        <sz val="11"/>
        <color indexed="8"/>
        <rFont val="Times New Roman"/>
        <family val="1"/>
        <charset val="204"/>
      </rPr>
      <t>1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>max N</t>
    </r>
    <r>
      <rPr>
        <sz val="11"/>
        <color indexed="8"/>
        <rFont val="Times New Roman"/>
        <family val="1"/>
        <charset val="204"/>
      </rPr>
      <t xml:space="preserve"> Ставка за единицу максимальной мощности, в т.ч.: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</si>
  <si>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>Подготовка и выдача сетевой организацией технических условий Заявителю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</si>
  <si>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1.2</t>
    </r>
    <r>
      <rPr>
        <vertAlign val="superscript"/>
        <sz val="11"/>
        <color indexed="8"/>
        <rFont val="Times New Roman"/>
        <family val="1"/>
        <charset val="204"/>
      </rPr>
      <t xml:space="preserve"> max N</t>
    </r>
    <r>
      <rPr>
        <sz val="11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</t>
    </r>
  </si>
  <si>
    <t>0,4, 6-10 кВ</t>
  </si>
  <si>
    <t>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(«последней милей»)</t>
  </si>
  <si>
    <t>С maxN 2.1, Строительство воздушных линий напряжением 0,4 кВ</t>
  </si>
  <si>
    <t>С maxN 2.2, Строительство воздушных линий напряжением 6-10 кВ</t>
  </si>
  <si>
    <t>С maxN 3.1, Строительство кабельных линий напряжением 0,4 кВ</t>
  </si>
  <si>
    <t>С maxN 3.2, Строительство кабельных линий напряжением 6-10 кВ</t>
  </si>
  <si>
    <t>С maxN 5.1, Строительство однотрансформаторных ТП до 25кВА</t>
  </si>
  <si>
    <t>С maxN 5.2, Строительство однотрансформаторных ТП 25 - 100кВА</t>
  </si>
  <si>
    <t>С maxN 5.3, Строительство однотрансформаторных ТП 100 - 250кВА</t>
  </si>
  <si>
    <t>С maxN 5.4, Строительство однотрансформаторных ТП 250 - 500кВА</t>
  </si>
  <si>
    <t>С maxN 5.5, Строительство однотрансформаторных ТП 500 - 900кВА</t>
  </si>
  <si>
    <t>С maxN 5.6, Строительство двухтрансформаторных ТП до 25кВА</t>
  </si>
  <si>
    <t>С maxN 5.7, Строительство двухтрансформаторных ТП 25 - 100кВА</t>
  </si>
  <si>
    <t>С maxN 5.8, Строительство двухтрансформаторных ТП 250 - 500кВА</t>
  </si>
  <si>
    <t>С maxN 5.9, Строительство двухтрансформаторных ТП 500 - 900кВА</t>
  </si>
  <si>
    <t>С maxN 5.10, Строительство двухтрансформаторных ТП свыше 1000кВА</t>
  </si>
  <si>
    <t>С maxN 6.1, Строительство двухтрансформаторных РТП свыше 1000кВА</t>
  </si>
  <si>
    <t>Выполнение сетевой организацией мероприятий, связанных со строительством "последней мили", в т.ч.:</t>
  </si>
  <si>
    <r>
      <t>С 6.i</t>
    </r>
    <r>
      <rPr>
        <b/>
        <vertAlign val="superscript"/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кВ, в т.ч.</t>
    </r>
  </si>
  <si>
    <r>
      <t>С7.i</t>
    </r>
    <r>
      <rPr>
        <b/>
        <vertAlign val="subscript"/>
        <sz val="11"/>
        <color indexed="8"/>
        <rFont val="Times New Roman"/>
        <family val="1"/>
        <charset val="204"/>
      </rPr>
      <t>,</t>
    </r>
    <r>
      <rPr>
        <b/>
        <vertAlign val="superscript"/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</si>
  <si>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r>
      <t xml:space="preserve">С 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воздушных линий, в т.ч.:</t>
    </r>
  </si>
  <si>
    <r>
      <t xml:space="preserve">С 3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кабельных линий, в т.ч.:</t>
    </r>
  </si>
  <si>
    <r>
      <t xml:space="preserve">С 4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пунктов секционирования</t>
    </r>
  </si>
  <si>
    <r>
      <t xml:space="preserve">С 5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кВ, в т.ч.</t>
    </r>
  </si>
  <si>
    <r>
      <t xml:space="preserve">С 6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кВ, в т.ч.</t>
    </r>
  </si>
  <si>
    <r>
      <t xml:space="preserve">С 7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</si>
  <si>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 xml:space="preserve"> - строительство комплектных трансформаторных подстанций КТП-100кВА</t>
  </si>
  <si>
    <t>Плановые показатели на следующий период (2019 год)</t>
  </si>
  <si>
    <t>Ожидаемые данные за текущий период (ожид. 2018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</si>
</sst>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3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vertAlign val="subscript"/>
      <sz val="11"/>
      <color indexed="8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164" fontId="22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7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 indent="4"/>
    </xf>
    <xf numFmtId="0" fontId="8" fillId="0" borderId="7" xfId="0" applyFont="1" applyBorder="1" applyAlignment="1">
      <alignment horizontal="left" vertical="center" wrapText="1" indent="6"/>
    </xf>
    <xf numFmtId="0" fontId="7" fillId="0" borderId="0" xfId="0" applyFont="1" applyAlignment="1">
      <alignment horizontal="right"/>
    </xf>
    <xf numFmtId="0" fontId="16" fillId="0" borderId="0" xfId="1" applyFont="1" applyFill="1" applyAlignment="1">
      <alignment horizontal="left"/>
    </xf>
    <xf numFmtId="0" fontId="16" fillId="0" borderId="0" xfId="1" applyFont="1" applyFill="1"/>
    <xf numFmtId="0" fontId="17" fillId="0" borderId="0" xfId="1" applyFont="1" applyFill="1" applyAlignment="1"/>
    <xf numFmtId="0" fontId="17" fillId="0" borderId="0" xfId="1" applyFont="1" applyFill="1" applyAlignment="1">
      <alignment horizontal="left"/>
    </xf>
    <xf numFmtId="0" fontId="18" fillId="0" borderId="0" xfId="1" applyFont="1" applyFill="1" applyAlignment="1">
      <alignment wrapText="1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/>
    </xf>
    <xf numFmtId="0" fontId="7" fillId="0" borderId="17" xfId="1" applyFont="1" applyFill="1" applyBorder="1" applyAlignment="1">
      <alignment horizontal="left" wrapText="1"/>
    </xf>
    <xf numFmtId="0" fontId="23" fillId="0" borderId="12" xfId="1" applyFont="1" applyFill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4" fontId="24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3" fontId="8" fillId="0" borderId="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0" fillId="0" borderId="0" xfId="0" applyNumberFormat="1"/>
    <xf numFmtId="0" fontId="25" fillId="0" borderId="0" xfId="1" applyFont="1" applyBorder="1" applyAlignment="1">
      <alignment horizontal="left"/>
    </xf>
    <xf numFmtId="0" fontId="26" fillId="0" borderId="0" xfId="0" applyFont="1"/>
    <xf numFmtId="4" fontId="6" fillId="0" borderId="7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28" fillId="0" borderId="0" xfId="0" applyFont="1"/>
    <xf numFmtId="0" fontId="16" fillId="0" borderId="0" xfId="0" applyFont="1"/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left" vertical="center" wrapText="1" indent="2"/>
    </xf>
    <xf numFmtId="0" fontId="27" fillId="0" borderId="3" xfId="0" applyFont="1" applyBorder="1" applyAlignment="1">
      <alignment wrapText="1"/>
    </xf>
    <xf numFmtId="0" fontId="27" fillId="0" borderId="29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16" fillId="2" borderId="2" xfId="0" applyNumberFormat="1" applyFont="1" applyFill="1" applyBorder="1" applyAlignment="1">
      <alignment horizontal="right" wrapText="1"/>
    </xf>
    <xf numFmtId="165" fontId="16" fillId="2" borderId="2" xfId="0" applyNumberFormat="1" applyFont="1" applyFill="1" applyBorder="1" applyAlignment="1">
      <alignment horizontal="right"/>
    </xf>
    <xf numFmtId="165" fontId="16" fillId="0" borderId="2" xfId="0" applyNumberFormat="1" applyFont="1" applyFill="1" applyBorder="1" applyAlignment="1">
      <alignment horizontal="right"/>
    </xf>
    <xf numFmtId="4" fontId="16" fillId="2" borderId="6" xfId="0" applyNumberFormat="1" applyFont="1" applyFill="1" applyBorder="1" applyAlignment="1">
      <alignment horizontal="right" wrapText="1"/>
    </xf>
    <xf numFmtId="165" fontId="16" fillId="2" borderId="6" xfId="0" applyNumberFormat="1" applyFont="1" applyFill="1" applyBorder="1" applyAlignment="1">
      <alignment horizontal="right"/>
    </xf>
    <xf numFmtId="165" fontId="16" fillId="0" borderId="6" xfId="0" applyNumberFormat="1" applyFont="1" applyFill="1" applyBorder="1" applyAlignment="1">
      <alignment horizontal="right"/>
    </xf>
    <xf numFmtId="3" fontId="8" fillId="2" borderId="7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2" fontId="0" fillId="2" borderId="0" xfId="0" applyNumberFormat="1" applyFill="1"/>
    <xf numFmtId="0" fontId="0" fillId="2" borderId="0" xfId="0" applyFill="1"/>
    <xf numFmtId="2" fontId="16" fillId="2" borderId="0" xfId="1" applyNumberFormat="1" applyFont="1" applyFill="1" applyAlignment="1">
      <alignment horizontal="center"/>
    </xf>
    <xf numFmtId="0" fontId="16" fillId="2" borderId="0" xfId="1" applyFont="1" applyFill="1"/>
    <xf numFmtId="165" fontId="8" fillId="2" borderId="7" xfId="0" applyNumberFormat="1" applyFont="1" applyFill="1" applyBorder="1" applyAlignment="1">
      <alignment vertical="center" wrapText="1"/>
    </xf>
    <xf numFmtId="3" fontId="6" fillId="2" borderId="7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3" fontId="8" fillId="2" borderId="0" xfId="0" applyNumberFormat="1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 indent="2"/>
    </xf>
    <xf numFmtId="165" fontId="8" fillId="0" borderId="0" xfId="0" applyNumberFormat="1" applyFont="1" applyBorder="1" applyAlignment="1">
      <alignment vertical="center" wrapText="1"/>
    </xf>
    <xf numFmtId="165" fontId="8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6" fillId="0" borderId="0" xfId="1" applyFont="1" applyFill="1"/>
    <xf numFmtId="2" fontId="20" fillId="0" borderId="12" xfId="1" applyNumberFormat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1" fontId="16" fillId="0" borderId="15" xfId="1" applyNumberFormat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0" borderId="18" xfId="1" applyNumberFormat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4" fontId="13" fillId="0" borderId="18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/>
    </xf>
    <xf numFmtId="4" fontId="7" fillId="0" borderId="18" xfId="0" applyNumberFormat="1" applyFont="1" applyFill="1" applyBorder="1"/>
    <xf numFmtId="0" fontId="7" fillId="0" borderId="17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wrapText="1"/>
    </xf>
    <xf numFmtId="4" fontId="7" fillId="0" borderId="23" xfId="0" applyNumberFormat="1" applyFont="1" applyFill="1" applyBorder="1" applyAlignment="1">
      <alignment horizontal="center" wrapText="1"/>
    </xf>
    <xf numFmtId="0" fontId="32" fillId="0" borderId="17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wrapText="1"/>
    </xf>
    <xf numFmtId="0" fontId="13" fillId="0" borderId="38" xfId="0" applyFont="1" applyFill="1" applyBorder="1" applyAlignment="1">
      <alignment horizontal="left" vertical="center"/>
    </xf>
    <xf numFmtId="4" fontId="7" fillId="0" borderId="20" xfId="0" applyNumberFormat="1" applyFont="1" applyFill="1" applyBorder="1" applyAlignment="1">
      <alignment horizontal="center" wrapText="1"/>
    </xf>
    <xf numFmtId="4" fontId="7" fillId="0" borderId="39" xfId="0" applyNumberFormat="1" applyFont="1" applyFill="1" applyBorder="1" applyAlignment="1">
      <alignment horizontal="center" wrapText="1"/>
    </xf>
    <xf numFmtId="0" fontId="13" fillId="0" borderId="17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vertical="center" wrapText="1"/>
    </xf>
    <xf numFmtId="4" fontId="7" fillId="0" borderId="26" xfId="0" applyNumberFormat="1" applyFont="1" applyFill="1" applyBorder="1" applyAlignment="1">
      <alignment horizontal="center" wrapText="1"/>
    </xf>
    <xf numFmtId="4" fontId="7" fillId="0" borderId="27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4" fillId="0" borderId="0" xfId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6" fillId="0" borderId="0" xfId="1" applyFont="1" applyFill="1" applyAlignment="1">
      <alignment horizontal="left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13" fillId="0" borderId="32" xfId="1" applyFont="1" applyFill="1" applyBorder="1" applyAlignment="1">
      <alignment horizontal="left" vertical="center" wrapText="1"/>
    </xf>
    <xf numFmtId="0" fontId="13" fillId="0" borderId="37" xfId="1" applyFont="1" applyFill="1" applyBorder="1" applyAlignment="1">
      <alignment horizontal="left" vertical="center" wrapText="1"/>
    </xf>
    <xf numFmtId="0" fontId="13" fillId="0" borderId="36" xfId="1" applyFont="1" applyFill="1" applyBorder="1" applyAlignment="1">
      <alignment horizontal="left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20" fillId="0" borderId="23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left" vertical="center" wrapText="1"/>
    </xf>
    <xf numFmtId="0" fontId="13" fillId="0" borderId="22" xfId="1" applyFont="1" applyFill="1" applyBorder="1" applyAlignment="1">
      <alignment horizontal="left" vertical="center" wrapText="1"/>
    </xf>
    <xf numFmtId="0" fontId="13" fillId="0" borderId="23" xfId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25" fillId="0" borderId="0" xfId="1" applyFont="1" applyBorder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ost@ab.mrsks.ru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B28" sqref="B28:F29"/>
    </sheetView>
  </sheetViews>
  <sheetFormatPr defaultRowHeight="15" x14ac:dyDescent="0.25"/>
  <cols>
    <col min="1" max="1" width="33.85546875" customWidth="1"/>
    <col min="2" max="2" width="12.28515625" customWidth="1"/>
    <col min="3" max="3" width="18.140625" customWidth="1"/>
    <col min="4" max="4" width="12.28515625" customWidth="1"/>
    <col min="5" max="5" width="10.42578125" customWidth="1"/>
    <col min="6" max="6" width="8.42578125" customWidth="1"/>
  </cols>
  <sheetData>
    <row r="1" spans="1:6" x14ac:dyDescent="0.25">
      <c r="C1" s="6"/>
      <c r="D1" s="6" t="s">
        <v>0</v>
      </c>
    </row>
    <row r="2" spans="1:6" ht="15" customHeight="1" x14ac:dyDescent="0.25">
      <c r="C2" s="5"/>
      <c r="D2" s="118" t="s">
        <v>1</v>
      </c>
      <c r="E2" s="118"/>
      <c r="F2" s="118"/>
    </row>
    <row r="3" spans="1:6" ht="24.75" customHeight="1" x14ac:dyDescent="0.25">
      <c r="C3" s="5"/>
      <c r="D3" s="118"/>
      <c r="E3" s="118"/>
      <c r="F3" s="118"/>
    </row>
    <row r="4" spans="1:6" x14ac:dyDescent="0.25">
      <c r="C4" s="7"/>
      <c r="D4" s="7" t="s">
        <v>16</v>
      </c>
    </row>
    <row r="5" spans="1:6" x14ac:dyDescent="0.25">
      <c r="C5" s="7"/>
      <c r="D5" s="7" t="s">
        <v>17</v>
      </c>
    </row>
    <row r="6" spans="1:6" x14ac:dyDescent="0.25">
      <c r="C6" s="7"/>
    </row>
    <row r="7" spans="1:6" x14ac:dyDescent="0.25">
      <c r="C7" s="7"/>
    </row>
    <row r="8" spans="1:6" ht="17.25" customHeight="1" x14ac:dyDescent="0.25">
      <c r="A8" s="119" t="s">
        <v>2</v>
      </c>
      <c r="B8" s="119"/>
      <c r="C8" s="119"/>
      <c r="D8" s="119"/>
      <c r="E8" s="119"/>
      <c r="F8" s="119"/>
    </row>
    <row r="9" spans="1:6" ht="24.75" customHeight="1" x14ac:dyDescent="0.25">
      <c r="A9" s="119" t="s">
        <v>3</v>
      </c>
      <c r="B9" s="119"/>
      <c r="C9" s="119"/>
      <c r="D9" s="119"/>
      <c r="E9" s="119"/>
      <c r="F9" s="119"/>
    </row>
    <row r="10" spans="1:6" ht="18.75" customHeight="1" x14ac:dyDescent="0.25">
      <c r="A10" s="120" t="s">
        <v>93</v>
      </c>
      <c r="B10" s="120"/>
      <c r="C10" s="120"/>
      <c r="D10" s="120"/>
      <c r="E10" s="120"/>
      <c r="F10" s="120"/>
    </row>
    <row r="11" spans="1:6" x14ac:dyDescent="0.25">
      <c r="A11" s="121" t="s">
        <v>4</v>
      </c>
      <c r="B11" s="121"/>
      <c r="C11" s="121"/>
      <c r="D11" s="121"/>
      <c r="E11" s="121"/>
      <c r="F11" s="121"/>
    </row>
    <row r="12" spans="1:6" ht="16.5" x14ac:dyDescent="0.25">
      <c r="A12" s="122" t="s">
        <v>122</v>
      </c>
      <c r="B12" s="122"/>
      <c r="C12" s="122"/>
      <c r="D12" s="122"/>
      <c r="E12" s="122"/>
      <c r="F12" s="122"/>
    </row>
    <row r="13" spans="1:6" ht="18.75" x14ac:dyDescent="0.25">
      <c r="A13" s="3"/>
      <c r="B13" s="1"/>
      <c r="C13" s="4"/>
      <c r="D13" s="2"/>
      <c r="E13" s="4"/>
    </row>
    <row r="14" spans="1:6" ht="24" customHeight="1" x14ac:dyDescent="0.25">
      <c r="A14" s="123" t="s">
        <v>5</v>
      </c>
      <c r="B14" s="117" t="s">
        <v>86</v>
      </c>
      <c r="C14" s="117"/>
      <c r="D14" s="117"/>
      <c r="E14" s="117"/>
      <c r="F14" s="117"/>
    </row>
    <row r="15" spans="1:6" ht="24" customHeight="1" x14ac:dyDescent="0.25">
      <c r="A15" s="123"/>
      <c r="B15" s="117"/>
      <c r="C15" s="117"/>
      <c r="D15" s="117"/>
      <c r="E15" s="117"/>
      <c r="F15" s="117"/>
    </row>
    <row r="16" spans="1:6" ht="15" customHeight="1" x14ac:dyDescent="0.25">
      <c r="A16" s="123" t="s">
        <v>6</v>
      </c>
      <c r="B16" s="123" t="s">
        <v>87</v>
      </c>
      <c r="C16" s="123"/>
      <c r="D16" s="123"/>
      <c r="E16" s="123"/>
      <c r="F16" s="123"/>
    </row>
    <row r="17" spans="1:6" ht="15" customHeight="1" x14ac:dyDescent="0.25">
      <c r="A17" s="123"/>
      <c r="B17" s="123"/>
      <c r="C17" s="123"/>
      <c r="D17" s="123"/>
      <c r="E17" s="123"/>
      <c r="F17" s="123"/>
    </row>
    <row r="18" spans="1:6" ht="15.95" customHeight="1" x14ac:dyDescent="0.25">
      <c r="A18" s="123" t="s">
        <v>7</v>
      </c>
      <c r="B18" s="117" t="s">
        <v>91</v>
      </c>
      <c r="C18" s="117"/>
      <c r="D18" s="117"/>
      <c r="E18" s="117"/>
      <c r="F18" s="117"/>
    </row>
    <row r="19" spans="1:6" ht="15.95" customHeight="1" x14ac:dyDescent="0.25">
      <c r="A19" s="123"/>
      <c r="B19" s="117"/>
      <c r="C19" s="117"/>
      <c r="D19" s="117"/>
      <c r="E19" s="117"/>
      <c r="F19" s="117"/>
    </row>
    <row r="20" spans="1:6" ht="15.95" customHeight="1" x14ac:dyDescent="0.25">
      <c r="A20" s="123" t="s">
        <v>8</v>
      </c>
      <c r="B20" s="117" t="s">
        <v>91</v>
      </c>
      <c r="C20" s="117"/>
      <c r="D20" s="117"/>
      <c r="E20" s="117"/>
      <c r="F20" s="117"/>
    </row>
    <row r="21" spans="1:6" ht="15.95" customHeight="1" x14ac:dyDescent="0.25">
      <c r="A21" s="123"/>
      <c r="B21" s="117"/>
      <c r="C21" s="117"/>
      <c r="D21" s="117"/>
      <c r="E21" s="117"/>
      <c r="F21" s="117"/>
    </row>
    <row r="22" spans="1:6" ht="15" customHeight="1" x14ac:dyDescent="0.25">
      <c r="A22" s="123" t="s">
        <v>9</v>
      </c>
      <c r="B22" s="123">
        <v>2460069527</v>
      </c>
      <c r="C22" s="123"/>
      <c r="D22" s="123"/>
      <c r="E22" s="123"/>
      <c r="F22" s="123"/>
    </row>
    <row r="23" spans="1:6" ht="15" customHeight="1" x14ac:dyDescent="0.25">
      <c r="A23" s="123"/>
      <c r="B23" s="123"/>
      <c r="C23" s="123"/>
      <c r="D23" s="123"/>
      <c r="E23" s="123"/>
      <c r="F23" s="123"/>
    </row>
    <row r="24" spans="1:6" ht="15" customHeight="1" x14ac:dyDescent="0.25">
      <c r="A24" s="123" t="s">
        <v>10</v>
      </c>
      <c r="B24" s="123">
        <v>190102001</v>
      </c>
      <c r="C24" s="123"/>
      <c r="D24" s="123"/>
      <c r="E24" s="123"/>
      <c r="F24" s="123"/>
    </row>
    <row r="25" spans="1:6" ht="15" customHeight="1" x14ac:dyDescent="0.25">
      <c r="A25" s="123"/>
      <c r="B25" s="123"/>
      <c r="C25" s="123"/>
      <c r="D25" s="123"/>
      <c r="E25" s="123"/>
      <c r="F25" s="123"/>
    </row>
    <row r="26" spans="1:6" ht="15" customHeight="1" x14ac:dyDescent="0.25">
      <c r="A26" s="123" t="s">
        <v>11</v>
      </c>
      <c r="B26" s="123" t="s">
        <v>123</v>
      </c>
      <c r="C26" s="123"/>
      <c r="D26" s="123"/>
      <c r="E26" s="123"/>
      <c r="F26" s="123"/>
    </row>
    <row r="27" spans="1:6" ht="15" customHeight="1" x14ac:dyDescent="0.25">
      <c r="A27" s="123"/>
      <c r="B27" s="123"/>
      <c r="C27" s="123"/>
      <c r="D27" s="123"/>
      <c r="E27" s="123"/>
      <c r="F27" s="123"/>
    </row>
    <row r="28" spans="1:6" ht="15" customHeight="1" x14ac:dyDescent="0.25">
      <c r="A28" s="123" t="s">
        <v>12</v>
      </c>
      <c r="B28" s="124" t="s">
        <v>88</v>
      </c>
      <c r="C28" s="123"/>
      <c r="D28" s="123"/>
      <c r="E28" s="123"/>
      <c r="F28" s="123"/>
    </row>
    <row r="29" spans="1:6" ht="15" customHeight="1" x14ac:dyDescent="0.25">
      <c r="A29" s="123"/>
      <c r="B29" s="123"/>
      <c r="C29" s="123"/>
      <c r="D29" s="123"/>
      <c r="E29" s="123"/>
      <c r="F29" s="123"/>
    </row>
    <row r="30" spans="1:6" ht="15" customHeight="1" x14ac:dyDescent="0.25">
      <c r="A30" s="123" t="s">
        <v>13</v>
      </c>
      <c r="B30" s="123" t="s">
        <v>89</v>
      </c>
      <c r="C30" s="123"/>
      <c r="D30" s="123"/>
      <c r="E30" s="123"/>
      <c r="F30" s="123"/>
    </row>
    <row r="31" spans="1:6" ht="15" customHeight="1" x14ac:dyDescent="0.25">
      <c r="A31" s="123"/>
      <c r="B31" s="123"/>
      <c r="C31" s="123"/>
      <c r="D31" s="123"/>
      <c r="E31" s="123"/>
      <c r="F31" s="123"/>
    </row>
    <row r="32" spans="1:6" ht="15" customHeight="1" x14ac:dyDescent="0.25">
      <c r="A32" s="123" t="s">
        <v>14</v>
      </c>
      <c r="B32" s="123" t="s">
        <v>90</v>
      </c>
      <c r="C32" s="123"/>
      <c r="D32" s="123"/>
      <c r="E32" s="123"/>
      <c r="F32" s="123"/>
    </row>
    <row r="33" spans="1:6" ht="15" customHeight="1" x14ac:dyDescent="0.25">
      <c r="A33" s="123"/>
      <c r="B33" s="123"/>
      <c r="C33" s="123"/>
      <c r="D33" s="123"/>
      <c r="E33" s="123"/>
      <c r="F33" s="123"/>
    </row>
  </sheetData>
  <customSheetViews>
    <customSheetView guid="{254A37CE-627C-43E9-9785-D007B45D4FBE}" showPageBreaks="1" printArea="1" view="pageBreakPreview">
      <selection activeCell="K22" sqref="K22"/>
      <pageMargins left="0.7" right="0.7" top="0.75" bottom="0.75" header="0.3" footer="0.3"/>
      <pageSetup paperSize="9" scale="77" orientation="portrait" r:id="rId1"/>
    </customSheetView>
    <customSheetView guid="{7BF7BA71-000A-4EAA-935D-FB7038CE4272}" showPageBreaks="1" printArea="1" view="pageBreakPreview">
      <selection activeCell="J12" sqref="J12"/>
      <pageMargins left="0.7" right="0.7" top="0.75" bottom="0.75" header="0.3" footer="0.3"/>
      <pageSetup paperSize="9" scale="78" orientation="portrait" r:id="rId2"/>
    </customSheetView>
  </customSheetViews>
  <mergeCells count="26">
    <mergeCell ref="B26:F27"/>
    <mergeCell ref="B28:F29"/>
    <mergeCell ref="B30:F31"/>
    <mergeCell ref="B32:F33"/>
    <mergeCell ref="A24:A25"/>
    <mergeCell ref="A26:A27"/>
    <mergeCell ref="A28:A29"/>
    <mergeCell ref="A30:A31"/>
    <mergeCell ref="B16:F17"/>
    <mergeCell ref="B18:F19"/>
    <mergeCell ref="B20:F21"/>
    <mergeCell ref="B22:F23"/>
    <mergeCell ref="B24:F25"/>
    <mergeCell ref="A16:A17"/>
    <mergeCell ref="A18:A19"/>
    <mergeCell ref="A20:A21"/>
    <mergeCell ref="A22:A23"/>
    <mergeCell ref="A32:A33"/>
    <mergeCell ref="B14:F15"/>
    <mergeCell ref="D2:F3"/>
    <mergeCell ref="A8:F8"/>
    <mergeCell ref="A9:F9"/>
    <mergeCell ref="A10:F10"/>
    <mergeCell ref="A11:F11"/>
    <mergeCell ref="A12:F12"/>
    <mergeCell ref="A14:A15"/>
  </mergeCells>
  <hyperlinks>
    <hyperlink ref="B28" r:id="rId3"/>
  </hyperlinks>
  <pageMargins left="0.7" right="0.7" top="0.75" bottom="0.75" header="0.3" footer="0.3"/>
  <pageSetup paperSize="9" scale="7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view="pageBreakPreview" zoomScale="80" zoomScaleNormal="80" zoomScaleSheetLayoutView="80" workbookViewId="0">
      <pane ySplit="18" topLeftCell="A19" activePane="bottomLeft" state="frozen"/>
      <selection pane="bottomLeft" activeCell="B20" sqref="B20:B23"/>
    </sheetView>
  </sheetViews>
  <sheetFormatPr defaultRowHeight="15" x14ac:dyDescent="0.25"/>
  <cols>
    <col min="1" max="1" width="70.42578125" style="22" customWidth="1"/>
    <col min="2" max="2" width="16.140625" style="23" customWidth="1"/>
    <col min="3" max="3" width="10.7109375" style="23" customWidth="1"/>
    <col min="4" max="4" width="22.85546875" style="70" customWidth="1"/>
    <col min="5" max="5" width="24" style="71" customWidth="1"/>
    <col min="6" max="6" width="9.140625" style="23"/>
    <col min="7" max="7" width="9.140625" style="23" customWidth="1"/>
    <col min="8" max="250" width="9.140625" style="23"/>
    <col min="251" max="251" width="60" style="23" customWidth="1"/>
    <col min="252" max="252" width="20.85546875" style="23" customWidth="1"/>
    <col min="253" max="253" width="9.28515625" style="23" bestFit="1" customWidth="1"/>
    <col min="254" max="254" width="11.140625" style="23" customWidth="1"/>
    <col min="255" max="255" width="10.85546875" style="23" customWidth="1"/>
    <col min="256" max="256" width="13.28515625" style="23" customWidth="1"/>
    <col min="257" max="257" width="22.28515625" style="23" customWidth="1"/>
    <col min="258" max="258" width="24.85546875" style="23" customWidth="1"/>
    <col min="259" max="259" width="11" style="23" bestFit="1" customWidth="1"/>
    <col min="260" max="506" width="9.140625" style="23"/>
    <col min="507" max="507" width="60" style="23" customWidth="1"/>
    <col min="508" max="508" width="20.85546875" style="23" customWidth="1"/>
    <col min="509" max="509" width="9.28515625" style="23" bestFit="1" customWidth="1"/>
    <col min="510" max="510" width="11.140625" style="23" customWidth="1"/>
    <col min="511" max="511" width="10.85546875" style="23" customWidth="1"/>
    <col min="512" max="512" width="13.28515625" style="23" customWidth="1"/>
    <col min="513" max="513" width="22.28515625" style="23" customWidth="1"/>
    <col min="514" max="514" width="24.85546875" style="23" customWidth="1"/>
    <col min="515" max="515" width="11" style="23" bestFit="1" customWidth="1"/>
    <col min="516" max="762" width="9.140625" style="23"/>
    <col min="763" max="763" width="60" style="23" customWidth="1"/>
    <col min="764" max="764" width="20.85546875" style="23" customWidth="1"/>
    <col min="765" max="765" width="9.28515625" style="23" bestFit="1" customWidth="1"/>
    <col min="766" max="766" width="11.140625" style="23" customWidth="1"/>
    <col min="767" max="767" width="10.85546875" style="23" customWidth="1"/>
    <col min="768" max="768" width="13.28515625" style="23" customWidth="1"/>
    <col min="769" max="769" width="22.28515625" style="23" customWidth="1"/>
    <col min="770" max="770" width="24.85546875" style="23" customWidth="1"/>
    <col min="771" max="771" width="11" style="23" bestFit="1" customWidth="1"/>
    <col min="772" max="1018" width="9.140625" style="23"/>
    <col min="1019" max="1019" width="60" style="23" customWidth="1"/>
    <col min="1020" max="1020" width="20.85546875" style="23" customWidth="1"/>
    <col min="1021" max="1021" width="9.28515625" style="23" bestFit="1" customWidth="1"/>
    <col min="1022" max="1022" width="11.140625" style="23" customWidth="1"/>
    <col min="1023" max="1023" width="10.85546875" style="23" customWidth="1"/>
    <col min="1024" max="1024" width="13.28515625" style="23" customWidth="1"/>
    <col min="1025" max="1025" width="22.28515625" style="23" customWidth="1"/>
    <col min="1026" max="1026" width="24.85546875" style="23" customWidth="1"/>
    <col min="1027" max="1027" width="11" style="23" bestFit="1" customWidth="1"/>
    <col min="1028" max="1274" width="9.140625" style="23"/>
    <col min="1275" max="1275" width="60" style="23" customWidth="1"/>
    <col min="1276" max="1276" width="20.85546875" style="23" customWidth="1"/>
    <col min="1277" max="1277" width="9.28515625" style="23" bestFit="1" customWidth="1"/>
    <col min="1278" max="1278" width="11.140625" style="23" customWidth="1"/>
    <col min="1279" max="1279" width="10.85546875" style="23" customWidth="1"/>
    <col min="1280" max="1280" width="13.28515625" style="23" customWidth="1"/>
    <col min="1281" max="1281" width="22.28515625" style="23" customWidth="1"/>
    <col min="1282" max="1282" width="24.85546875" style="23" customWidth="1"/>
    <col min="1283" max="1283" width="11" style="23" bestFit="1" customWidth="1"/>
    <col min="1284" max="1530" width="9.140625" style="23"/>
    <col min="1531" max="1531" width="60" style="23" customWidth="1"/>
    <col min="1532" max="1532" width="20.85546875" style="23" customWidth="1"/>
    <col min="1533" max="1533" width="9.28515625" style="23" bestFit="1" customWidth="1"/>
    <col min="1534" max="1534" width="11.140625" style="23" customWidth="1"/>
    <col min="1535" max="1535" width="10.85546875" style="23" customWidth="1"/>
    <col min="1536" max="1536" width="13.28515625" style="23" customWidth="1"/>
    <col min="1537" max="1537" width="22.28515625" style="23" customWidth="1"/>
    <col min="1538" max="1538" width="24.85546875" style="23" customWidth="1"/>
    <col min="1539" max="1539" width="11" style="23" bestFit="1" customWidth="1"/>
    <col min="1540" max="1786" width="9.140625" style="23"/>
    <col min="1787" max="1787" width="60" style="23" customWidth="1"/>
    <col min="1788" max="1788" width="20.85546875" style="23" customWidth="1"/>
    <col min="1789" max="1789" width="9.28515625" style="23" bestFit="1" customWidth="1"/>
    <col min="1790" max="1790" width="11.140625" style="23" customWidth="1"/>
    <col min="1791" max="1791" width="10.85546875" style="23" customWidth="1"/>
    <col min="1792" max="1792" width="13.28515625" style="23" customWidth="1"/>
    <col min="1793" max="1793" width="22.28515625" style="23" customWidth="1"/>
    <col min="1794" max="1794" width="24.85546875" style="23" customWidth="1"/>
    <col min="1795" max="1795" width="11" style="23" bestFit="1" customWidth="1"/>
    <col min="1796" max="2042" width="9.140625" style="23"/>
    <col min="2043" max="2043" width="60" style="23" customWidth="1"/>
    <col min="2044" max="2044" width="20.85546875" style="23" customWidth="1"/>
    <col min="2045" max="2045" width="9.28515625" style="23" bestFit="1" customWidth="1"/>
    <col min="2046" max="2046" width="11.140625" style="23" customWidth="1"/>
    <col min="2047" max="2047" width="10.85546875" style="23" customWidth="1"/>
    <col min="2048" max="2048" width="13.28515625" style="23" customWidth="1"/>
    <col min="2049" max="2049" width="22.28515625" style="23" customWidth="1"/>
    <col min="2050" max="2050" width="24.85546875" style="23" customWidth="1"/>
    <col min="2051" max="2051" width="11" style="23" bestFit="1" customWidth="1"/>
    <col min="2052" max="2298" width="9.140625" style="23"/>
    <col min="2299" max="2299" width="60" style="23" customWidth="1"/>
    <col min="2300" max="2300" width="20.85546875" style="23" customWidth="1"/>
    <col min="2301" max="2301" width="9.28515625" style="23" bestFit="1" customWidth="1"/>
    <col min="2302" max="2302" width="11.140625" style="23" customWidth="1"/>
    <col min="2303" max="2303" width="10.85546875" style="23" customWidth="1"/>
    <col min="2304" max="2304" width="13.28515625" style="23" customWidth="1"/>
    <col min="2305" max="2305" width="22.28515625" style="23" customWidth="1"/>
    <col min="2306" max="2306" width="24.85546875" style="23" customWidth="1"/>
    <col min="2307" max="2307" width="11" style="23" bestFit="1" customWidth="1"/>
    <col min="2308" max="2554" width="9.140625" style="23"/>
    <col min="2555" max="2555" width="60" style="23" customWidth="1"/>
    <col min="2556" max="2556" width="20.85546875" style="23" customWidth="1"/>
    <col min="2557" max="2557" width="9.28515625" style="23" bestFit="1" customWidth="1"/>
    <col min="2558" max="2558" width="11.140625" style="23" customWidth="1"/>
    <col min="2559" max="2559" width="10.85546875" style="23" customWidth="1"/>
    <col min="2560" max="2560" width="13.28515625" style="23" customWidth="1"/>
    <col min="2561" max="2561" width="22.28515625" style="23" customWidth="1"/>
    <col min="2562" max="2562" width="24.85546875" style="23" customWidth="1"/>
    <col min="2563" max="2563" width="11" style="23" bestFit="1" customWidth="1"/>
    <col min="2564" max="2810" width="9.140625" style="23"/>
    <col min="2811" max="2811" width="60" style="23" customWidth="1"/>
    <col min="2812" max="2812" width="20.85546875" style="23" customWidth="1"/>
    <col min="2813" max="2813" width="9.28515625" style="23" bestFit="1" customWidth="1"/>
    <col min="2814" max="2814" width="11.140625" style="23" customWidth="1"/>
    <col min="2815" max="2815" width="10.85546875" style="23" customWidth="1"/>
    <col min="2816" max="2816" width="13.28515625" style="23" customWidth="1"/>
    <col min="2817" max="2817" width="22.28515625" style="23" customWidth="1"/>
    <col min="2818" max="2818" width="24.85546875" style="23" customWidth="1"/>
    <col min="2819" max="2819" width="11" style="23" bestFit="1" customWidth="1"/>
    <col min="2820" max="3066" width="9.140625" style="23"/>
    <col min="3067" max="3067" width="60" style="23" customWidth="1"/>
    <col min="3068" max="3068" width="20.85546875" style="23" customWidth="1"/>
    <col min="3069" max="3069" width="9.28515625" style="23" bestFit="1" customWidth="1"/>
    <col min="3070" max="3070" width="11.140625" style="23" customWidth="1"/>
    <col min="3071" max="3071" width="10.85546875" style="23" customWidth="1"/>
    <col min="3072" max="3072" width="13.28515625" style="23" customWidth="1"/>
    <col min="3073" max="3073" width="22.28515625" style="23" customWidth="1"/>
    <col min="3074" max="3074" width="24.85546875" style="23" customWidth="1"/>
    <col min="3075" max="3075" width="11" style="23" bestFit="1" customWidth="1"/>
    <col min="3076" max="3322" width="9.140625" style="23"/>
    <col min="3323" max="3323" width="60" style="23" customWidth="1"/>
    <col min="3324" max="3324" width="20.85546875" style="23" customWidth="1"/>
    <col min="3325" max="3325" width="9.28515625" style="23" bestFit="1" customWidth="1"/>
    <col min="3326" max="3326" width="11.140625" style="23" customWidth="1"/>
    <col min="3327" max="3327" width="10.85546875" style="23" customWidth="1"/>
    <col min="3328" max="3328" width="13.28515625" style="23" customWidth="1"/>
    <col min="3329" max="3329" width="22.28515625" style="23" customWidth="1"/>
    <col min="3330" max="3330" width="24.85546875" style="23" customWidth="1"/>
    <col min="3331" max="3331" width="11" style="23" bestFit="1" customWidth="1"/>
    <col min="3332" max="3578" width="9.140625" style="23"/>
    <col min="3579" max="3579" width="60" style="23" customWidth="1"/>
    <col min="3580" max="3580" width="20.85546875" style="23" customWidth="1"/>
    <col min="3581" max="3581" width="9.28515625" style="23" bestFit="1" customWidth="1"/>
    <col min="3582" max="3582" width="11.140625" style="23" customWidth="1"/>
    <col min="3583" max="3583" width="10.85546875" style="23" customWidth="1"/>
    <col min="3584" max="3584" width="13.28515625" style="23" customWidth="1"/>
    <col min="3585" max="3585" width="22.28515625" style="23" customWidth="1"/>
    <col min="3586" max="3586" width="24.85546875" style="23" customWidth="1"/>
    <col min="3587" max="3587" width="11" style="23" bestFit="1" customWidth="1"/>
    <col min="3588" max="3834" width="9.140625" style="23"/>
    <col min="3835" max="3835" width="60" style="23" customWidth="1"/>
    <col min="3836" max="3836" width="20.85546875" style="23" customWidth="1"/>
    <col min="3837" max="3837" width="9.28515625" style="23" bestFit="1" customWidth="1"/>
    <col min="3838" max="3838" width="11.140625" style="23" customWidth="1"/>
    <col min="3839" max="3839" width="10.85546875" style="23" customWidth="1"/>
    <col min="3840" max="3840" width="13.28515625" style="23" customWidth="1"/>
    <col min="3841" max="3841" width="22.28515625" style="23" customWidth="1"/>
    <col min="3842" max="3842" width="24.85546875" style="23" customWidth="1"/>
    <col min="3843" max="3843" width="11" style="23" bestFit="1" customWidth="1"/>
    <col min="3844" max="4090" width="9.140625" style="23"/>
    <col min="4091" max="4091" width="60" style="23" customWidth="1"/>
    <col min="4092" max="4092" width="20.85546875" style="23" customWidth="1"/>
    <col min="4093" max="4093" width="9.28515625" style="23" bestFit="1" customWidth="1"/>
    <col min="4094" max="4094" width="11.140625" style="23" customWidth="1"/>
    <col min="4095" max="4095" width="10.85546875" style="23" customWidth="1"/>
    <col min="4096" max="4096" width="13.28515625" style="23" customWidth="1"/>
    <col min="4097" max="4097" width="22.28515625" style="23" customWidth="1"/>
    <col min="4098" max="4098" width="24.85546875" style="23" customWidth="1"/>
    <col min="4099" max="4099" width="11" style="23" bestFit="1" customWidth="1"/>
    <col min="4100" max="4346" width="9.140625" style="23"/>
    <col min="4347" max="4347" width="60" style="23" customWidth="1"/>
    <col min="4348" max="4348" width="20.85546875" style="23" customWidth="1"/>
    <col min="4349" max="4349" width="9.28515625" style="23" bestFit="1" customWidth="1"/>
    <col min="4350" max="4350" width="11.140625" style="23" customWidth="1"/>
    <col min="4351" max="4351" width="10.85546875" style="23" customWidth="1"/>
    <col min="4352" max="4352" width="13.28515625" style="23" customWidth="1"/>
    <col min="4353" max="4353" width="22.28515625" style="23" customWidth="1"/>
    <col min="4354" max="4354" width="24.85546875" style="23" customWidth="1"/>
    <col min="4355" max="4355" width="11" style="23" bestFit="1" customWidth="1"/>
    <col min="4356" max="4602" width="9.140625" style="23"/>
    <col min="4603" max="4603" width="60" style="23" customWidth="1"/>
    <col min="4604" max="4604" width="20.85546875" style="23" customWidth="1"/>
    <col min="4605" max="4605" width="9.28515625" style="23" bestFit="1" customWidth="1"/>
    <col min="4606" max="4606" width="11.140625" style="23" customWidth="1"/>
    <col min="4607" max="4607" width="10.85546875" style="23" customWidth="1"/>
    <col min="4608" max="4608" width="13.28515625" style="23" customWidth="1"/>
    <col min="4609" max="4609" width="22.28515625" style="23" customWidth="1"/>
    <col min="4610" max="4610" width="24.85546875" style="23" customWidth="1"/>
    <col min="4611" max="4611" width="11" style="23" bestFit="1" customWidth="1"/>
    <col min="4612" max="4858" width="9.140625" style="23"/>
    <col min="4859" max="4859" width="60" style="23" customWidth="1"/>
    <col min="4860" max="4860" width="20.85546875" style="23" customWidth="1"/>
    <col min="4861" max="4861" width="9.28515625" style="23" bestFit="1" customWidth="1"/>
    <col min="4862" max="4862" width="11.140625" style="23" customWidth="1"/>
    <col min="4863" max="4863" width="10.85546875" style="23" customWidth="1"/>
    <col min="4864" max="4864" width="13.28515625" style="23" customWidth="1"/>
    <col min="4865" max="4865" width="22.28515625" style="23" customWidth="1"/>
    <col min="4866" max="4866" width="24.85546875" style="23" customWidth="1"/>
    <col min="4867" max="4867" width="11" style="23" bestFit="1" customWidth="1"/>
    <col min="4868" max="5114" width="9.140625" style="23"/>
    <col min="5115" max="5115" width="60" style="23" customWidth="1"/>
    <col min="5116" max="5116" width="20.85546875" style="23" customWidth="1"/>
    <col min="5117" max="5117" width="9.28515625" style="23" bestFit="1" customWidth="1"/>
    <col min="5118" max="5118" width="11.140625" style="23" customWidth="1"/>
    <col min="5119" max="5119" width="10.85546875" style="23" customWidth="1"/>
    <col min="5120" max="5120" width="13.28515625" style="23" customWidth="1"/>
    <col min="5121" max="5121" width="22.28515625" style="23" customWidth="1"/>
    <col min="5122" max="5122" width="24.85546875" style="23" customWidth="1"/>
    <col min="5123" max="5123" width="11" style="23" bestFit="1" customWidth="1"/>
    <col min="5124" max="5370" width="9.140625" style="23"/>
    <col min="5371" max="5371" width="60" style="23" customWidth="1"/>
    <col min="5372" max="5372" width="20.85546875" style="23" customWidth="1"/>
    <col min="5373" max="5373" width="9.28515625" style="23" bestFit="1" customWidth="1"/>
    <col min="5374" max="5374" width="11.140625" style="23" customWidth="1"/>
    <col min="5375" max="5375" width="10.85546875" style="23" customWidth="1"/>
    <col min="5376" max="5376" width="13.28515625" style="23" customWidth="1"/>
    <col min="5377" max="5377" width="22.28515625" style="23" customWidth="1"/>
    <col min="5378" max="5378" width="24.85546875" style="23" customWidth="1"/>
    <col min="5379" max="5379" width="11" style="23" bestFit="1" customWidth="1"/>
    <col min="5380" max="5626" width="9.140625" style="23"/>
    <col min="5627" max="5627" width="60" style="23" customWidth="1"/>
    <col min="5628" max="5628" width="20.85546875" style="23" customWidth="1"/>
    <col min="5629" max="5629" width="9.28515625" style="23" bestFit="1" customWidth="1"/>
    <col min="5630" max="5630" width="11.140625" style="23" customWidth="1"/>
    <col min="5631" max="5631" width="10.85546875" style="23" customWidth="1"/>
    <col min="5632" max="5632" width="13.28515625" style="23" customWidth="1"/>
    <col min="5633" max="5633" width="22.28515625" style="23" customWidth="1"/>
    <col min="5634" max="5634" width="24.85546875" style="23" customWidth="1"/>
    <col min="5635" max="5635" width="11" style="23" bestFit="1" customWidth="1"/>
    <col min="5636" max="5882" width="9.140625" style="23"/>
    <col min="5883" max="5883" width="60" style="23" customWidth="1"/>
    <col min="5884" max="5884" width="20.85546875" style="23" customWidth="1"/>
    <col min="5885" max="5885" width="9.28515625" style="23" bestFit="1" customWidth="1"/>
    <col min="5886" max="5886" width="11.140625" style="23" customWidth="1"/>
    <col min="5887" max="5887" width="10.85546875" style="23" customWidth="1"/>
    <col min="5888" max="5888" width="13.28515625" style="23" customWidth="1"/>
    <col min="5889" max="5889" width="22.28515625" style="23" customWidth="1"/>
    <col min="5890" max="5890" width="24.85546875" style="23" customWidth="1"/>
    <col min="5891" max="5891" width="11" style="23" bestFit="1" customWidth="1"/>
    <col min="5892" max="6138" width="9.140625" style="23"/>
    <col min="6139" max="6139" width="60" style="23" customWidth="1"/>
    <col min="6140" max="6140" width="20.85546875" style="23" customWidth="1"/>
    <col min="6141" max="6141" width="9.28515625" style="23" bestFit="1" customWidth="1"/>
    <col min="6142" max="6142" width="11.140625" style="23" customWidth="1"/>
    <col min="6143" max="6143" width="10.85546875" style="23" customWidth="1"/>
    <col min="6144" max="6144" width="13.28515625" style="23" customWidth="1"/>
    <col min="6145" max="6145" width="22.28515625" style="23" customWidth="1"/>
    <col min="6146" max="6146" width="24.85546875" style="23" customWidth="1"/>
    <col min="6147" max="6147" width="11" style="23" bestFit="1" customWidth="1"/>
    <col min="6148" max="6394" width="9.140625" style="23"/>
    <col min="6395" max="6395" width="60" style="23" customWidth="1"/>
    <col min="6396" max="6396" width="20.85546875" style="23" customWidth="1"/>
    <col min="6397" max="6397" width="9.28515625" style="23" bestFit="1" customWidth="1"/>
    <col min="6398" max="6398" width="11.140625" style="23" customWidth="1"/>
    <col min="6399" max="6399" width="10.85546875" style="23" customWidth="1"/>
    <col min="6400" max="6400" width="13.28515625" style="23" customWidth="1"/>
    <col min="6401" max="6401" width="22.28515625" style="23" customWidth="1"/>
    <col min="6402" max="6402" width="24.85546875" style="23" customWidth="1"/>
    <col min="6403" max="6403" width="11" style="23" bestFit="1" customWidth="1"/>
    <col min="6404" max="6650" width="9.140625" style="23"/>
    <col min="6651" max="6651" width="60" style="23" customWidth="1"/>
    <col min="6652" max="6652" width="20.85546875" style="23" customWidth="1"/>
    <col min="6653" max="6653" width="9.28515625" style="23" bestFit="1" customWidth="1"/>
    <col min="6654" max="6654" width="11.140625" style="23" customWidth="1"/>
    <col min="6655" max="6655" width="10.85546875" style="23" customWidth="1"/>
    <col min="6656" max="6656" width="13.28515625" style="23" customWidth="1"/>
    <col min="6657" max="6657" width="22.28515625" style="23" customWidth="1"/>
    <col min="6658" max="6658" width="24.85546875" style="23" customWidth="1"/>
    <col min="6659" max="6659" width="11" style="23" bestFit="1" customWidth="1"/>
    <col min="6660" max="6906" width="9.140625" style="23"/>
    <col min="6907" max="6907" width="60" style="23" customWidth="1"/>
    <col min="6908" max="6908" width="20.85546875" style="23" customWidth="1"/>
    <col min="6909" max="6909" width="9.28515625" style="23" bestFit="1" customWidth="1"/>
    <col min="6910" max="6910" width="11.140625" style="23" customWidth="1"/>
    <col min="6911" max="6911" width="10.85546875" style="23" customWidth="1"/>
    <col min="6912" max="6912" width="13.28515625" style="23" customWidth="1"/>
    <col min="6913" max="6913" width="22.28515625" style="23" customWidth="1"/>
    <col min="6914" max="6914" width="24.85546875" style="23" customWidth="1"/>
    <col min="6915" max="6915" width="11" style="23" bestFit="1" customWidth="1"/>
    <col min="6916" max="7162" width="9.140625" style="23"/>
    <col min="7163" max="7163" width="60" style="23" customWidth="1"/>
    <col min="7164" max="7164" width="20.85546875" style="23" customWidth="1"/>
    <col min="7165" max="7165" width="9.28515625" style="23" bestFit="1" customWidth="1"/>
    <col min="7166" max="7166" width="11.140625" style="23" customWidth="1"/>
    <col min="7167" max="7167" width="10.85546875" style="23" customWidth="1"/>
    <col min="7168" max="7168" width="13.28515625" style="23" customWidth="1"/>
    <col min="7169" max="7169" width="22.28515625" style="23" customWidth="1"/>
    <col min="7170" max="7170" width="24.85546875" style="23" customWidth="1"/>
    <col min="7171" max="7171" width="11" style="23" bestFit="1" customWidth="1"/>
    <col min="7172" max="7418" width="9.140625" style="23"/>
    <col min="7419" max="7419" width="60" style="23" customWidth="1"/>
    <col min="7420" max="7420" width="20.85546875" style="23" customWidth="1"/>
    <col min="7421" max="7421" width="9.28515625" style="23" bestFit="1" customWidth="1"/>
    <col min="7422" max="7422" width="11.140625" style="23" customWidth="1"/>
    <col min="7423" max="7423" width="10.85546875" style="23" customWidth="1"/>
    <col min="7424" max="7424" width="13.28515625" style="23" customWidth="1"/>
    <col min="7425" max="7425" width="22.28515625" style="23" customWidth="1"/>
    <col min="7426" max="7426" width="24.85546875" style="23" customWidth="1"/>
    <col min="7427" max="7427" width="11" style="23" bestFit="1" customWidth="1"/>
    <col min="7428" max="7674" width="9.140625" style="23"/>
    <col min="7675" max="7675" width="60" style="23" customWidth="1"/>
    <col min="7676" max="7676" width="20.85546875" style="23" customWidth="1"/>
    <col min="7677" max="7677" width="9.28515625" style="23" bestFit="1" customWidth="1"/>
    <col min="7678" max="7678" width="11.140625" style="23" customWidth="1"/>
    <col min="7679" max="7679" width="10.85546875" style="23" customWidth="1"/>
    <col min="7680" max="7680" width="13.28515625" style="23" customWidth="1"/>
    <col min="7681" max="7681" width="22.28515625" style="23" customWidth="1"/>
    <col min="7682" max="7682" width="24.85546875" style="23" customWidth="1"/>
    <col min="7683" max="7683" width="11" style="23" bestFit="1" customWidth="1"/>
    <col min="7684" max="7930" width="9.140625" style="23"/>
    <col min="7931" max="7931" width="60" style="23" customWidth="1"/>
    <col min="7932" max="7932" width="20.85546875" style="23" customWidth="1"/>
    <col min="7933" max="7933" width="9.28515625" style="23" bestFit="1" customWidth="1"/>
    <col min="7934" max="7934" width="11.140625" style="23" customWidth="1"/>
    <col min="7935" max="7935" width="10.85546875" style="23" customWidth="1"/>
    <col min="7936" max="7936" width="13.28515625" style="23" customWidth="1"/>
    <col min="7937" max="7937" width="22.28515625" style="23" customWidth="1"/>
    <col min="7938" max="7938" width="24.85546875" style="23" customWidth="1"/>
    <col min="7939" max="7939" width="11" style="23" bestFit="1" customWidth="1"/>
    <col min="7940" max="8186" width="9.140625" style="23"/>
    <col min="8187" max="8187" width="60" style="23" customWidth="1"/>
    <col min="8188" max="8188" width="20.85546875" style="23" customWidth="1"/>
    <col min="8189" max="8189" width="9.28515625" style="23" bestFit="1" customWidth="1"/>
    <col min="8190" max="8190" width="11.140625" style="23" customWidth="1"/>
    <col min="8191" max="8191" width="10.85546875" style="23" customWidth="1"/>
    <col min="8192" max="8192" width="13.28515625" style="23" customWidth="1"/>
    <col min="8193" max="8193" width="22.28515625" style="23" customWidth="1"/>
    <col min="8194" max="8194" width="24.85546875" style="23" customWidth="1"/>
    <col min="8195" max="8195" width="11" style="23" bestFit="1" customWidth="1"/>
    <col min="8196" max="8442" width="9.140625" style="23"/>
    <col min="8443" max="8443" width="60" style="23" customWidth="1"/>
    <col min="8444" max="8444" width="20.85546875" style="23" customWidth="1"/>
    <col min="8445" max="8445" width="9.28515625" style="23" bestFit="1" customWidth="1"/>
    <col min="8446" max="8446" width="11.140625" style="23" customWidth="1"/>
    <col min="8447" max="8447" width="10.85546875" style="23" customWidth="1"/>
    <col min="8448" max="8448" width="13.28515625" style="23" customWidth="1"/>
    <col min="8449" max="8449" width="22.28515625" style="23" customWidth="1"/>
    <col min="8450" max="8450" width="24.85546875" style="23" customWidth="1"/>
    <col min="8451" max="8451" width="11" style="23" bestFit="1" customWidth="1"/>
    <col min="8452" max="8698" width="9.140625" style="23"/>
    <col min="8699" max="8699" width="60" style="23" customWidth="1"/>
    <col min="8700" max="8700" width="20.85546875" style="23" customWidth="1"/>
    <col min="8701" max="8701" width="9.28515625" style="23" bestFit="1" customWidth="1"/>
    <col min="8702" max="8702" width="11.140625" style="23" customWidth="1"/>
    <col min="8703" max="8703" width="10.85546875" style="23" customWidth="1"/>
    <col min="8704" max="8704" width="13.28515625" style="23" customWidth="1"/>
    <col min="8705" max="8705" width="22.28515625" style="23" customWidth="1"/>
    <col min="8706" max="8706" width="24.85546875" style="23" customWidth="1"/>
    <col min="8707" max="8707" width="11" style="23" bestFit="1" customWidth="1"/>
    <col min="8708" max="8954" width="9.140625" style="23"/>
    <col min="8955" max="8955" width="60" style="23" customWidth="1"/>
    <col min="8956" max="8956" width="20.85546875" style="23" customWidth="1"/>
    <col min="8957" max="8957" width="9.28515625" style="23" bestFit="1" customWidth="1"/>
    <col min="8958" max="8958" width="11.140625" style="23" customWidth="1"/>
    <col min="8959" max="8959" width="10.85546875" style="23" customWidth="1"/>
    <col min="8960" max="8960" width="13.28515625" style="23" customWidth="1"/>
    <col min="8961" max="8961" width="22.28515625" style="23" customWidth="1"/>
    <col min="8962" max="8962" width="24.85546875" style="23" customWidth="1"/>
    <col min="8963" max="8963" width="11" style="23" bestFit="1" customWidth="1"/>
    <col min="8964" max="9210" width="9.140625" style="23"/>
    <col min="9211" max="9211" width="60" style="23" customWidth="1"/>
    <col min="9212" max="9212" width="20.85546875" style="23" customWidth="1"/>
    <col min="9213" max="9213" width="9.28515625" style="23" bestFit="1" customWidth="1"/>
    <col min="9214" max="9214" width="11.140625" style="23" customWidth="1"/>
    <col min="9215" max="9215" width="10.85546875" style="23" customWidth="1"/>
    <col min="9216" max="9216" width="13.28515625" style="23" customWidth="1"/>
    <col min="9217" max="9217" width="22.28515625" style="23" customWidth="1"/>
    <col min="9218" max="9218" width="24.85546875" style="23" customWidth="1"/>
    <col min="9219" max="9219" width="11" style="23" bestFit="1" customWidth="1"/>
    <col min="9220" max="9466" width="9.140625" style="23"/>
    <col min="9467" max="9467" width="60" style="23" customWidth="1"/>
    <col min="9468" max="9468" width="20.85546875" style="23" customWidth="1"/>
    <col min="9469" max="9469" width="9.28515625" style="23" bestFit="1" customWidth="1"/>
    <col min="9470" max="9470" width="11.140625" style="23" customWidth="1"/>
    <col min="9471" max="9471" width="10.85546875" style="23" customWidth="1"/>
    <col min="9472" max="9472" width="13.28515625" style="23" customWidth="1"/>
    <col min="9473" max="9473" width="22.28515625" style="23" customWidth="1"/>
    <col min="9474" max="9474" width="24.85546875" style="23" customWidth="1"/>
    <col min="9475" max="9475" width="11" style="23" bestFit="1" customWidth="1"/>
    <col min="9476" max="9722" width="9.140625" style="23"/>
    <col min="9723" max="9723" width="60" style="23" customWidth="1"/>
    <col min="9724" max="9724" width="20.85546875" style="23" customWidth="1"/>
    <col min="9725" max="9725" width="9.28515625" style="23" bestFit="1" customWidth="1"/>
    <col min="9726" max="9726" width="11.140625" style="23" customWidth="1"/>
    <col min="9727" max="9727" width="10.85546875" style="23" customWidth="1"/>
    <col min="9728" max="9728" width="13.28515625" style="23" customWidth="1"/>
    <col min="9729" max="9729" width="22.28515625" style="23" customWidth="1"/>
    <col min="9730" max="9730" width="24.85546875" style="23" customWidth="1"/>
    <col min="9731" max="9731" width="11" style="23" bestFit="1" customWidth="1"/>
    <col min="9732" max="9978" width="9.140625" style="23"/>
    <col min="9979" max="9979" width="60" style="23" customWidth="1"/>
    <col min="9980" max="9980" width="20.85546875" style="23" customWidth="1"/>
    <col min="9981" max="9981" width="9.28515625" style="23" bestFit="1" customWidth="1"/>
    <col min="9982" max="9982" width="11.140625" style="23" customWidth="1"/>
    <col min="9983" max="9983" width="10.85546875" style="23" customWidth="1"/>
    <col min="9984" max="9984" width="13.28515625" style="23" customWidth="1"/>
    <col min="9985" max="9985" width="22.28515625" style="23" customWidth="1"/>
    <col min="9986" max="9986" width="24.85546875" style="23" customWidth="1"/>
    <col min="9987" max="9987" width="11" style="23" bestFit="1" customWidth="1"/>
    <col min="9988" max="10234" width="9.140625" style="23"/>
    <col min="10235" max="10235" width="60" style="23" customWidth="1"/>
    <col min="10236" max="10236" width="20.85546875" style="23" customWidth="1"/>
    <col min="10237" max="10237" width="9.28515625" style="23" bestFit="1" customWidth="1"/>
    <col min="10238" max="10238" width="11.140625" style="23" customWidth="1"/>
    <col min="10239" max="10239" width="10.85546875" style="23" customWidth="1"/>
    <col min="10240" max="10240" width="13.28515625" style="23" customWidth="1"/>
    <col min="10241" max="10241" width="22.28515625" style="23" customWidth="1"/>
    <col min="10242" max="10242" width="24.85546875" style="23" customWidth="1"/>
    <col min="10243" max="10243" width="11" style="23" bestFit="1" customWidth="1"/>
    <col min="10244" max="10490" width="9.140625" style="23"/>
    <col min="10491" max="10491" width="60" style="23" customWidth="1"/>
    <col min="10492" max="10492" width="20.85546875" style="23" customWidth="1"/>
    <col min="10493" max="10493" width="9.28515625" style="23" bestFit="1" customWidth="1"/>
    <col min="10494" max="10494" width="11.140625" style="23" customWidth="1"/>
    <col min="10495" max="10495" width="10.85546875" style="23" customWidth="1"/>
    <col min="10496" max="10496" width="13.28515625" style="23" customWidth="1"/>
    <col min="10497" max="10497" width="22.28515625" style="23" customWidth="1"/>
    <col min="10498" max="10498" width="24.85546875" style="23" customWidth="1"/>
    <col min="10499" max="10499" width="11" style="23" bestFit="1" customWidth="1"/>
    <col min="10500" max="10746" width="9.140625" style="23"/>
    <col min="10747" max="10747" width="60" style="23" customWidth="1"/>
    <col min="10748" max="10748" width="20.85546875" style="23" customWidth="1"/>
    <col min="10749" max="10749" width="9.28515625" style="23" bestFit="1" customWidth="1"/>
    <col min="10750" max="10750" width="11.140625" style="23" customWidth="1"/>
    <col min="10751" max="10751" width="10.85546875" style="23" customWidth="1"/>
    <col min="10752" max="10752" width="13.28515625" style="23" customWidth="1"/>
    <col min="10753" max="10753" width="22.28515625" style="23" customWidth="1"/>
    <col min="10754" max="10754" width="24.85546875" style="23" customWidth="1"/>
    <col min="10755" max="10755" width="11" style="23" bestFit="1" customWidth="1"/>
    <col min="10756" max="11002" width="9.140625" style="23"/>
    <col min="11003" max="11003" width="60" style="23" customWidth="1"/>
    <col min="11004" max="11004" width="20.85546875" style="23" customWidth="1"/>
    <col min="11005" max="11005" width="9.28515625" style="23" bestFit="1" customWidth="1"/>
    <col min="11006" max="11006" width="11.140625" style="23" customWidth="1"/>
    <col min="11007" max="11007" width="10.85546875" style="23" customWidth="1"/>
    <col min="11008" max="11008" width="13.28515625" style="23" customWidth="1"/>
    <col min="11009" max="11009" width="22.28515625" style="23" customWidth="1"/>
    <col min="11010" max="11010" width="24.85546875" style="23" customWidth="1"/>
    <col min="11011" max="11011" width="11" style="23" bestFit="1" customWidth="1"/>
    <col min="11012" max="11258" width="9.140625" style="23"/>
    <col min="11259" max="11259" width="60" style="23" customWidth="1"/>
    <col min="11260" max="11260" width="20.85546875" style="23" customWidth="1"/>
    <col min="11261" max="11261" width="9.28515625" style="23" bestFit="1" customWidth="1"/>
    <col min="11262" max="11262" width="11.140625" style="23" customWidth="1"/>
    <col min="11263" max="11263" width="10.85546875" style="23" customWidth="1"/>
    <col min="11264" max="11264" width="13.28515625" style="23" customWidth="1"/>
    <col min="11265" max="11265" width="22.28515625" style="23" customWidth="1"/>
    <col min="11266" max="11266" width="24.85546875" style="23" customWidth="1"/>
    <col min="11267" max="11267" width="11" style="23" bestFit="1" customWidth="1"/>
    <col min="11268" max="11514" width="9.140625" style="23"/>
    <col min="11515" max="11515" width="60" style="23" customWidth="1"/>
    <col min="11516" max="11516" width="20.85546875" style="23" customWidth="1"/>
    <col min="11517" max="11517" width="9.28515625" style="23" bestFit="1" customWidth="1"/>
    <col min="11518" max="11518" width="11.140625" style="23" customWidth="1"/>
    <col min="11519" max="11519" width="10.85546875" style="23" customWidth="1"/>
    <col min="11520" max="11520" width="13.28515625" style="23" customWidth="1"/>
    <col min="11521" max="11521" width="22.28515625" style="23" customWidth="1"/>
    <col min="11522" max="11522" width="24.85546875" style="23" customWidth="1"/>
    <col min="11523" max="11523" width="11" style="23" bestFit="1" customWidth="1"/>
    <col min="11524" max="11770" width="9.140625" style="23"/>
    <col min="11771" max="11771" width="60" style="23" customWidth="1"/>
    <col min="11772" max="11772" width="20.85546875" style="23" customWidth="1"/>
    <col min="11773" max="11773" width="9.28515625" style="23" bestFit="1" customWidth="1"/>
    <col min="11774" max="11774" width="11.140625" style="23" customWidth="1"/>
    <col min="11775" max="11775" width="10.85546875" style="23" customWidth="1"/>
    <col min="11776" max="11776" width="13.28515625" style="23" customWidth="1"/>
    <col min="11777" max="11777" width="22.28515625" style="23" customWidth="1"/>
    <col min="11778" max="11778" width="24.85546875" style="23" customWidth="1"/>
    <col min="11779" max="11779" width="11" style="23" bestFit="1" customWidth="1"/>
    <col min="11780" max="12026" width="9.140625" style="23"/>
    <col min="12027" max="12027" width="60" style="23" customWidth="1"/>
    <col min="12028" max="12028" width="20.85546875" style="23" customWidth="1"/>
    <col min="12029" max="12029" width="9.28515625" style="23" bestFit="1" customWidth="1"/>
    <col min="12030" max="12030" width="11.140625" style="23" customWidth="1"/>
    <col min="12031" max="12031" width="10.85546875" style="23" customWidth="1"/>
    <col min="12032" max="12032" width="13.28515625" style="23" customWidth="1"/>
    <col min="12033" max="12033" width="22.28515625" style="23" customWidth="1"/>
    <col min="12034" max="12034" width="24.85546875" style="23" customWidth="1"/>
    <col min="12035" max="12035" width="11" style="23" bestFit="1" customWidth="1"/>
    <col min="12036" max="12282" width="9.140625" style="23"/>
    <col min="12283" max="12283" width="60" style="23" customWidth="1"/>
    <col min="12284" max="12284" width="20.85546875" style="23" customWidth="1"/>
    <col min="12285" max="12285" width="9.28515625" style="23" bestFit="1" customWidth="1"/>
    <col min="12286" max="12286" width="11.140625" style="23" customWidth="1"/>
    <col min="12287" max="12287" width="10.85546875" style="23" customWidth="1"/>
    <col min="12288" max="12288" width="13.28515625" style="23" customWidth="1"/>
    <col min="12289" max="12289" width="22.28515625" style="23" customWidth="1"/>
    <col min="12290" max="12290" width="24.85546875" style="23" customWidth="1"/>
    <col min="12291" max="12291" width="11" style="23" bestFit="1" customWidth="1"/>
    <col min="12292" max="12538" width="9.140625" style="23"/>
    <col min="12539" max="12539" width="60" style="23" customWidth="1"/>
    <col min="12540" max="12540" width="20.85546875" style="23" customWidth="1"/>
    <col min="12541" max="12541" width="9.28515625" style="23" bestFit="1" customWidth="1"/>
    <col min="12542" max="12542" width="11.140625" style="23" customWidth="1"/>
    <col min="12543" max="12543" width="10.85546875" style="23" customWidth="1"/>
    <col min="12544" max="12544" width="13.28515625" style="23" customWidth="1"/>
    <col min="12545" max="12545" width="22.28515625" style="23" customWidth="1"/>
    <col min="12546" max="12546" width="24.85546875" style="23" customWidth="1"/>
    <col min="12547" max="12547" width="11" style="23" bestFit="1" customWidth="1"/>
    <col min="12548" max="12794" width="9.140625" style="23"/>
    <col min="12795" max="12795" width="60" style="23" customWidth="1"/>
    <col min="12796" max="12796" width="20.85546875" style="23" customWidth="1"/>
    <col min="12797" max="12797" width="9.28515625" style="23" bestFit="1" customWidth="1"/>
    <col min="12798" max="12798" width="11.140625" style="23" customWidth="1"/>
    <col min="12799" max="12799" width="10.85546875" style="23" customWidth="1"/>
    <col min="12800" max="12800" width="13.28515625" style="23" customWidth="1"/>
    <col min="12801" max="12801" width="22.28515625" style="23" customWidth="1"/>
    <col min="12802" max="12802" width="24.85546875" style="23" customWidth="1"/>
    <col min="12803" max="12803" width="11" style="23" bestFit="1" customWidth="1"/>
    <col min="12804" max="13050" width="9.140625" style="23"/>
    <col min="13051" max="13051" width="60" style="23" customWidth="1"/>
    <col min="13052" max="13052" width="20.85546875" style="23" customWidth="1"/>
    <col min="13053" max="13053" width="9.28515625" style="23" bestFit="1" customWidth="1"/>
    <col min="13054" max="13054" width="11.140625" style="23" customWidth="1"/>
    <col min="13055" max="13055" width="10.85546875" style="23" customWidth="1"/>
    <col min="13056" max="13056" width="13.28515625" style="23" customWidth="1"/>
    <col min="13057" max="13057" width="22.28515625" style="23" customWidth="1"/>
    <col min="13058" max="13058" width="24.85546875" style="23" customWidth="1"/>
    <col min="13059" max="13059" width="11" style="23" bestFit="1" customWidth="1"/>
    <col min="13060" max="13306" width="9.140625" style="23"/>
    <col min="13307" max="13307" width="60" style="23" customWidth="1"/>
    <col min="13308" max="13308" width="20.85546875" style="23" customWidth="1"/>
    <col min="13309" max="13309" width="9.28515625" style="23" bestFit="1" customWidth="1"/>
    <col min="13310" max="13310" width="11.140625" style="23" customWidth="1"/>
    <col min="13311" max="13311" width="10.85546875" style="23" customWidth="1"/>
    <col min="13312" max="13312" width="13.28515625" style="23" customWidth="1"/>
    <col min="13313" max="13313" width="22.28515625" style="23" customWidth="1"/>
    <col min="13314" max="13314" width="24.85546875" style="23" customWidth="1"/>
    <col min="13315" max="13315" width="11" style="23" bestFit="1" customWidth="1"/>
    <col min="13316" max="13562" width="9.140625" style="23"/>
    <col min="13563" max="13563" width="60" style="23" customWidth="1"/>
    <col min="13564" max="13564" width="20.85546875" style="23" customWidth="1"/>
    <col min="13565" max="13565" width="9.28515625" style="23" bestFit="1" customWidth="1"/>
    <col min="13566" max="13566" width="11.140625" style="23" customWidth="1"/>
    <col min="13567" max="13567" width="10.85546875" style="23" customWidth="1"/>
    <col min="13568" max="13568" width="13.28515625" style="23" customWidth="1"/>
    <col min="13569" max="13569" width="22.28515625" style="23" customWidth="1"/>
    <col min="13570" max="13570" width="24.85546875" style="23" customWidth="1"/>
    <col min="13571" max="13571" width="11" style="23" bestFit="1" customWidth="1"/>
    <col min="13572" max="13818" width="9.140625" style="23"/>
    <col min="13819" max="13819" width="60" style="23" customWidth="1"/>
    <col min="13820" max="13820" width="20.85546875" style="23" customWidth="1"/>
    <col min="13821" max="13821" width="9.28515625" style="23" bestFit="1" customWidth="1"/>
    <col min="13822" max="13822" width="11.140625" style="23" customWidth="1"/>
    <col min="13823" max="13823" width="10.85546875" style="23" customWidth="1"/>
    <col min="13824" max="13824" width="13.28515625" style="23" customWidth="1"/>
    <col min="13825" max="13825" width="22.28515625" style="23" customWidth="1"/>
    <col min="13826" max="13826" width="24.85546875" style="23" customWidth="1"/>
    <col min="13827" max="13827" width="11" style="23" bestFit="1" customWidth="1"/>
    <col min="13828" max="14074" width="9.140625" style="23"/>
    <col min="14075" max="14075" width="60" style="23" customWidth="1"/>
    <col min="14076" max="14076" width="20.85546875" style="23" customWidth="1"/>
    <col min="14077" max="14077" width="9.28515625" style="23" bestFit="1" customWidth="1"/>
    <col min="14078" max="14078" width="11.140625" style="23" customWidth="1"/>
    <col min="14079" max="14079" width="10.85546875" style="23" customWidth="1"/>
    <col min="14080" max="14080" width="13.28515625" style="23" customWidth="1"/>
    <col min="14081" max="14081" width="22.28515625" style="23" customWidth="1"/>
    <col min="14082" max="14082" width="24.85546875" style="23" customWidth="1"/>
    <col min="14083" max="14083" width="11" style="23" bestFit="1" customWidth="1"/>
    <col min="14084" max="14330" width="9.140625" style="23"/>
    <col min="14331" max="14331" width="60" style="23" customWidth="1"/>
    <col min="14332" max="14332" width="20.85546875" style="23" customWidth="1"/>
    <col min="14333" max="14333" width="9.28515625" style="23" bestFit="1" customWidth="1"/>
    <col min="14334" max="14334" width="11.140625" style="23" customWidth="1"/>
    <col min="14335" max="14335" width="10.85546875" style="23" customWidth="1"/>
    <col min="14336" max="14336" width="13.28515625" style="23" customWidth="1"/>
    <col min="14337" max="14337" width="22.28515625" style="23" customWidth="1"/>
    <col min="14338" max="14338" width="24.85546875" style="23" customWidth="1"/>
    <col min="14339" max="14339" width="11" style="23" bestFit="1" customWidth="1"/>
    <col min="14340" max="14586" width="9.140625" style="23"/>
    <col min="14587" max="14587" width="60" style="23" customWidth="1"/>
    <col min="14588" max="14588" width="20.85546875" style="23" customWidth="1"/>
    <col min="14589" max="14589" width="9.28515625" style="23" bestFit="1" customWidth="1"/>
    <col min="14590" max="14590" width="11.140625" style="23" customWidth="1"/>
    <col min="14591" max="14591" width="10.85546875" style="23" customWidth="1"/>
    <col min="14592" max="14592" width="13.28515625" style="23" customWidth="1"/>
    <col min="14593" max="14593" width="22.28515625" style="23" customWidth="1"/>
    <col min="14594" max="14594" width="24.85546875" style="23" customWidth="1"/>
    <col min="14595" max="14595" width="11" style="23" bestFit="1" customWidth="1"/>
    <col min="14596" max="14842" width="9.140625" style="23"/>
    <col min="14843" max="14843" width="60" style="23" customWidth="1"/>
    <col min="14844" max="14844" width="20.85546875" style="23" customWidth="1"/>
    <col min="14845" max="14845" width="9.28515625" style="23" bestFit="1" customWidth="1"/>
    <col min="14846" max="14846" width="11.140625" style="23" customWidth="1"/>
    <col min="14847" max="14847" width="10.85546875" style="23" customWidth="1"/>
    <col min="14848" max="14848" width="13.28515625" style="23" customWidth="1"/>
    <col min="14849" max="14849" width="22.28515625" style="23" customWidth="1"/>
    <col min="14850" max="14850" width="24.85546875" style="23" customWidth="1"/>
    <col min="14851" max="14851" width="11" style="23" bestFit="1" customWidth="1"/>
    <col min="14852" max="15098" width="9.140625" style="23"/>
    <col min="15099" max="15099" width="60" style="23" customWidth="1"/>
    <col min="15100" max="15100" width="20.85546875" style="23" customWidth="1"/>
    <col min="15101" max="15101" width="9.28515625" style="23" bestFit="1" customWidth="1"/>
    <col min="15102" max="15102" width="11.140625" style="23" customWidth="1"/>
    <col min="15103" max="15103" width="10.85546875" style="23" customWidth="1"/>
    <col min="15104" max="15104" width="13.28515625" style="23" customWidth="1"/>
    <col min="15105" max="15105" width="22.28515625" style="23" customWidth="1"/>
    <col min="15106" max="15106" width="24.85546875" style="23" customWidth="1"/>
    <col min="15107" max="15107" width="11" style="23" bestFit="1" customWidth="1"/>
    <col min="15108" max="15354" width="9.140625" style="23"/>
    <col min="15355" max="15355" width="60" style="23" customWidth="1"/>
    <col min="15356" max="15356" width="20.85546875" style="23" customWidth="1"/>
    <col min="15357" max="15357" width="9.28515625" style="23" bestFit="1" customWidth="1"/>
    <col min="15358" max="15358" width="11.140625" style="23" customWidth="1"/>
    <col min="15359" max="15359" width="10.85546875" style="23" customWidth="1"/>
    <col min="15360" max="15360" width="13.28515625" style="23" customWidth="1"/>
    <col min="15361" max="15361" width="22.28515625" style="23" customWidth="1"/>
    <col min="15362" max="15362" width="24.85546875" style="23" customWidth="1"/>
    <col min="15363" max="15363" width="11" style="23" bestFit="1" customWidth="1"/>
    <col min="15364" max="15610" width="9.140625" style="23"/>
    <col min="15611" max="15611" width="60" style="23" customWidth="1"/>
    <col min="15612" max="15612" width="20.85546875" style="23" customWidth="1"/>
    <col min="15613" max="15613" width="9.28515625" style="23" bestFit="1" customWidth="1"/>
    <col min="15614" max="15614" width="11.140625" style="23" customWidth="1"/>
    <col min="15615" max="15615" width="10.85546875" style="23" customWidth="1"/>
    <col min="15616" max="15616" width="13.28515625" style="23" customWidth="1"/>
    <col min="15617" max="15617" width="22.28515625" style="23" customWidth="1"/>
    <col min="15618" max="15618" width="24.85546875" style="23" customWidth="1"/>
    <col min="15619" max="15619" width="11" style="23" bestFit="1" customWidth="1"/>
    <col min="15620" max="15866" width="9.140625" style="23"/>
    <col min="15867" max="15867" width="60" style="23" customWidth="1"/>
    <col min="15868" max="15868" width="20.85546875" style="23" customWidth="1"/>
    <col min="15869" max="15869" width="9.28515625" style="23" bestFit="1" customWidth="1"/>
    <col min="15870" max="15870" width="11.140625" style="23" customWidth="1"/>
    <col min="15871" max="15871" width="10.85546875" style="23" customWidth="1"/>
    <col min="15872" max="15872" width="13.28515625" style="23" customWidth="1"/>
    <col min="15873" max="15873" width="22.28515625" style="23" customWidth="1"/>
    <col min="15874" max="15874" width="24.85546875" style="23" customWidth="1"/>
    <col min="15875" max="15875" width="11" style="23" bestFit="1" customWidth="1"/>
    <col min="15876" max="16122" width="9.140625" style="23"/>
    <col min="16123" max="16123" width="60" style="23" customWidth="1"/>
    <col min="16124" max="16124" width="20.85546875" style="23" customWidth="1"/>
    <col min="16125" max="16125" width="9.28515625" style="23" bestFit="1" customWidth="1"/>
    <col min="16126" max="16126" width="11.140625" style="23" customWidth="1"/>
    <col min="16127" max="16127" width="10.85546875" style="23" customWidth="1"/>
    <col min="16128" max="16128" width="13.28515625" style="23" customWidth="1"/>
    <col min="16129" max="16129" width="22.28515625" style="23" customWidth="1"/>
    <col min="16130" max="16130" width="24.85546875" style="23" customWidth="1"/>
    <col min="16131" max="16131" width="11" style="23" bestFit="1" customWidth="1"/>
    <col min="16132" max="16384" width="9.140625" style="23"/>
  </cols>
  <sheetData>
    <row r="1" spans="1:6" x14ac:dyDescent="0.25">
      <c r="C1" s="6" t="s">
        <v>15</v>
      </c>
      <c r="D1" s="68"/>
      <c r="E1" s="69"/>
    </row>
    <row r="2" spans="1:6" x14ac:dyDescent="0.25">
      <c r="C2" s="118" t="s">
        <v>1</v>
      </c>
      <c r="D2" s="118"/>
      <c r="E2" s="118"/>
    </row>
    <row r="3" spans="1:6" ht="15.75" x14ac:dyDescent="0.25">
      <c r="A3" s="24"/>
      <c r="C3" s="118"/>
      <c r="D3" s="118"/>
      <c r="E3" s="118"/>
    </row>
    <row r="4" spans="1:6" ht="15" customHeight="1" x14ac:dyDescent="0.3">
      <c r="A4" s="25"/>
      <c r="B4" s="26"/>
      <c r="C4" s="7" t="s">
        <v>16</v>
      </c>
      <c r="D4" s="68"/>
      <c r="E4" s="69"/>
    </row>
    <row r="5" spans="1:6" ht="13.5" customHeight="1" x14ac:dyDescent="0.25">
      <c r="A5" s="27"/>
      <c r="B5" s="28"/>
      <c r="C5" s="7" t="s">
        <v>17</v>
      </c>
      <c r="D5" s="68"/>
      <c r="E5" s="69"/>
    </row>
    <row r="6" spans="1:6" ht="18.75" x14ac:dyDescent="0.25">
      <c r="A6" s="27"/>
      <c r="B6" s="28"/>
      <c r="C6" s="7"/>
      <c r="D6" s="68"/>
      <c r="E6" s="69"/>
    </row>
    <row r="7" spans="1:6" ht="18.75" x14ac:dyDescent="0.25">
      <c r="A7" s="27"/>
      <c r="B7" s="28"/>
      <c r="C7" s="7"/>
      <c r="D7" s="68"/>
      <c r="E7" s="69"/>
    </row>
    <row r="8" spans="1:6" ht="16.5" x14ac:dyDescent="0.25">
      <c r="A8" s="130" t="s">
        <v>18</v>
      </c>
      <c r="B8" s="130"/>
      <c r="C8" s="130"/>
      <c r="D8" s="130"/>
      <c r="E8" s="130"/>
    </row>
    <row r="9" spans="1:6" ht="16.5" x14ac:dyDescent="0.25">
      <c r="A9" s="122" t="s">
        <v>94</v>
      </c>
      <c r="B9" s="122"/>
      <c r="C9" s="122"/>
      <c r="D9" s="122"/>
      <c r="E9" s="122"/>
    </row>
    <row r="10" spans="1:6" ht="16.5" x14ac:dyDescent="0.25">
      <c r="A10" s="131" t="s">
        <v>92</v>
      </c>
      <c r="B10" s="131"/>
      <c r="C10" s="131"/>
      <c r="D10" s="131"/>
      <c r="E10" s="131"/>
    </row>
    <row r="11" spans="1:6" x14ac:dyDescent="0.25">
      <c r="A11" s="132" t="s">
        <v>4</v>
      </c>
      <c r="B11" s="132"/>
      <c r="C11" s="132"/>
      <c r="D11" s="132"/>
      <c r="E11" s="132"/>
    </row>
    <row r="12" spans="1:6" ht="16.5" x14ac:dyDescent="0.25">
      <c r="A12" s="131" t="s">
        <v>122</v>
      </c>
      <c r="B12" s="131"/>
      <c r="C12" s="131"/>
      <c r="D12" s="131"/>
      <c r="E12" s="131"/>
    </row>
    <row r="13" spans="1:6" ht="18.75" x14ac:dyDescent="0.25">
      <c r="A13" s="27"/>
      <c r="B13" s="28"/>
      <c r="C13" s="7"/>
      <c r="D13" s="68"/>
      <c r="E13" s="69"/>
    </row>
    <row r="14" spans="1:6" ht="19.5" thickBot="1" x14ac:dyDescent="0.3">
      <c r="A14" s="27"/>
      <c r="B14" s="28"/>
      <c r="C14" s="7"/>
      <c r="D14" s="68"/>
      <c r="E14" s="69"/>
    </row>
    <row r="15" spans="1:6" ht="37.5" customHeight="1" x14ac:dyDescent="0.25">
      <c r="A15" s="142" t="s">
        <v>95</v>
      </c>
      <c r="B15" s="143"/>
      <c r="C15" s="133" t="s">
        <v>96</v>
      </c>
      <c r="D15" s="133" t="s">
        <v>128</v>
      </c>
      <c r="E15" s="136"/>
      <c r="F15" s="86">
        <v>1.04</v>
      </c>
    </row>
    <row r="16" spans="1:6" ht="37.5" customHeight="1" x14ac:dyDescent="0.25">
      <c r="A16" s="144"/>
      <c r="B16" s="145"/>
      <c r="C16" s="134"/>
      <c r="D16" s="140" t="s">
        <v>127</v>
      </c>
      <c r="E16" s="141"/>
    </row>
    <row r="17" spans="1:5" ht="70.5" customHeight="1" thickBot="1" x14ac:dyDescent="0.3">
      <c r="A17" s="29" t="s">
        <v>97</v>
      </c>
      <c r="B17" s="34" t="s">
        <v>98</v>
      </c>
      <c r="C17" s="135"/>
      <c r="D17" s="87" t="s">
        <v>125</v>
      </c>
      <c r="E17" s="88" t="s">
        <v>126</v>
      </c>
    </row>
    <row r="18" spans="1:5" s="32" customFormat="1" ht="16.5" thickBot="1" x14ac:dyDescent="0.3">
      <c r="A18" s="30">
        <v>1</v>
      </c>
      <c r="B18" s="31">
        <v>2</v>
      </c>
      <c r="C18" s="31">
        <v>3</v>
      </c>
      <c r="D18" s="89">
        <f>C18+1</f>
        <v>4</v>
      </c>
      <c r="E18" s="90">
        <f>D18+1</f>
        <v>5</v>
      </c>
    </row>
    <row r="19" spans="1:5" ht="23.25" customHeight="1" x14ac:dyDescent="0.25">
      <c r="A19" s="137" t="s">
        <v>158</v>
      </c>
      <c r="B19" s="138"/>
      <c r="C19" s="138"/>
      <c r="D19" s="138"/>
      <c r="E19" s="139"/>
    </row>
    <row r="20" spans="1:5" ht="75" x14ac:dyDescent="0.25">
      <c r="A20" s="33" t="s">
        <v>129</v>
      </c>
      <c r="B20" s="146"/>
      <c r="C20" s="146" t="s">
        <v>130</v>
      </c>
      <c r="D20" s="91">
        <f>D22+D23</f>
        <v>11092.062480435547</v>
      </c>
      <c r="E20" s="91">
        <f>E22+E23</f>
        <v>11092.062480435547</v>
      </c>
    </row>
    <row r="21" spans="1:5" x14ac:dyDescent="0.25">
      <c r="A21" s="33" t="s">
        <v>100</v>
      </c>
      <c r="B21" s="147"/>
      <c r="C21" s="147"/>
      <c r="D21" s="91"/>
      <c r="E21" s="92"/>
    </row>
    <row r="22" spans="1:5" ht="30" x14ac:dyDescent="0.25">
      <c r="A22" s="93" t="s">
        <v>101</v>
      </c>
      <c r="B22" s="147"/>
      <c r="C22" s="147"/>
      <c r="D22" s="91">
        <v>6655.2374882613276</v>
      </c>
      <c r="E22" s="92">
        <v>6655.2374882613276</v>
      </c>
    </row>
    <row r="23" spans="1:5" x14ac:dyDescent="0.25">
      <c r="A23" s="93" t="s">
        <v>102</v>
      </c>
      <c r="B23" s="147"/>
      <c r="C23" s="147"/>
      <c r="D23" s="91">
        <v>4436.8249921742181</v>
      </c>
      <c r="E23" s="92">
        <v>4436.8249921742181</v>
      </c>
    </row>
    <row r="24" spans="1:5" ht="51.75" customHeight="1" x14ac:dyDescent="0.25">
      <c r="A24" s="148" t="s">
        <v>131</v>
      </c>
      <c r="B24" s="149"/>
      <c r="C24" s="149"/>
      <c r="D24" s="149"/>
      <c r="E24" s="150"/>
    </row>
    <row r="25" spans="1:5" ht="28.5" x14ac:dyDescent="0.25">
      <c r="A25" s="94" t="s">
        <v>132</v>
      </c>
      <c r="B25" s="151" t="s">
        <v>151</v>
      </c>
      <c r="C25" s="151" t="s">
        <v>155</v>
      </c>
      <c r="D25" s="91"/>
      <c r="E25" s="92"/>
    </row>
    <row r="26" spans="1:5" x14ac:dyDescent="0.25">
      <c r="A26" s="95" t="s">
        <v>133</v>
      </c>
      <c r="B26" s="126"/>
      <c r="C26" s="126"/>
      <c r="D26" s="96">
        <f>1299140*F15</f>
        <v>1351105.6</v>
      </c>
      <c r="E26" s="97">
        <f>1153210*F15</f>
        <v>1199338.4000000001</v>
      </c>
    </row>
    <row r="27" spans="1:5" x14ac:dyDescent="0.25">
      <c r="A27" s="95" t="s">
        <v>134</v>
      </c>
      <c r="B27" s="126"/>
      <c r="C27" s="126"/>
      <c r="D27" s="96">
        <f>1562760*F15</f>
        <v>1625270.4000000001</v>
      </c>
      <c r="E27" s="97">
        <f>1849610*F15</f>
        <v>1923594.4000000001</v>
      </c>
    </row>
    <row r="28" spans="1:5" ht="28.5" x14ac:dyDescent="0.25">
      <c r="A28" s="94" t="s">
        <v>135</v>
      </c>
      <c r="B28" s="126"/>
      <c r="C28" s="126"/>
      <c r="D28" s="96"/>
      <c r="E28" s="97"/>
    </row>
    <row r="29" spans="1:5" x14ac:dyDescent="0.25">
      <c r="A29" s="95" t="s">
        <v>136</v>
      </c>
      <c r="B29" s="126"/>
      <c r="C29" s="126"/>
      <c r="D29" s="96">
        <f>2187410*F15</f>
        <v>2274906.4</v>
      </c>
      <c r="E29" s="97">
        <f>1406720*F15</f>
        <v>1462988.8</v>
      </c>
    </row>
    <row r="30" spans="1:5" x14ac:dyDescent="0.25">
      <c r="A30" s="95" t="s">
        <v>137</v>
      </c>
      <c r="B30" s="127"/>
      <c r="C30" s="127"/>
      <c r="D30" s="96">
        <f>2638720*F15</f>
        <v>2744268.8000000003</v>
      </c>
      <c r="E30" s="98" t="s">
        <v>157</v>
      </c>
    </row>
    <row r="31" spans="1:5" x14ac:dyDescent="0.25">
      <c r="A31" s="99" t="s">
        <v>138</v>
      </c>
      <c r="B31" s="100" t="s">
        <v>152</v>
      </c>
      <c r="C31" s="101" t="s">
        <v>156</v>
      </c>
      <c r="D31" s="74" t="s">
        <v>157</v>
      </c>
      <c r="E31" s="102" t="s">
        <v>157</v>
      </c>
    </row>
    <row r="32" spans="1:5" ht="42.75" x14ac:dyDescent="0.25">
      <c r="A32" s="99" t="s">
        <v>139</v>
      </c>
      <c r="B32" s="151" t="s">
        <v>153</v>
      </c>
      <c r="C32" s="152" t="s">
        <v>103</v>
      </c>
      <c r="D32" s="74"/>
      <c r="E32" s="103"/>
    </row>
    <row r="33" spans="1:5" x14ac:dyDescent="0.25">
      <c r="A33" s="104" t="s">
        <v>140</v>
      </c>
      <c r="B33" s="126"/>
      <c r="C33" s="128"/>
      <c r="D33" s="96">
        <f>16730*F15</f>
        <v>17399.2</v>
      </c>
      <c r="E33" s="97">
        <f>16090*F15</f>
        <v>16733.600000000002</v>
      </c>
    </row>
    <row r="34" spans="1:5" x14ac:dyDescent="0.25">
      <c r="A34" s="104" t="s">
        <v>141</v>
      </c>
      <c r="B34" s="126"/>
      <c r="C34" s="128"/>
      <c r="D34" s="96">
        <f>6380*F15</f>
        <v>6635.2</v>
      </c>
      <c r="E34" s="97">
        <f>6450*F15</f>
        <v>6708</v>
      </c>
    </row>
    <row r="35" spans="1:5" x14ac:dyDescent="0.25">
      <c r="A35" s="104" t="s">
        <v>142</v>
      </c>
      <c r="B35" s="126"/>
      <c r="C35" s="128"/>
      <c r="D35" s="96">
        <f>3040*F15</f>
        <v>3161.6</v>
      </c>
      <c r="E35" s="97">
        <f>2760*F15</f>
        <v>2870.4</v>
      </c>
    </row>
    <row r="36" spans="1:5" x14ac:dyDescent="0.25">
      <c r="A36" s="104" t="s">
        <v>143</v>
      </c>
      <c r="B36" s="126"/>
      <c r="C36" s="128"/>
      <c r="D36" s="96">
        <f>2570*F15</f>
        <v>2672.8</v>
      </c>
      <c r="E36" s="97">
        <f>2330*F15</f>
        <v>2423.2000000000003</v>
      </c>
    </row>
    <row r="37" spans="1:5" x14ac:dyDescent="0.25">
      <c r="A37" s="104" t="s">
        <v>144</v>
      </c>
      <c r="B37" s="126"/>
      <c r="C37" s="128"/>
      <c r="D37" s="96">
        <f>1970*F15</f>
        <v>2048.8000000000002</v>
      </c>
      <c r="E37" s="97">
        <f>3720*F15</f>
        <v>3868.8</v>
      </c>
    </row>
    <row r="38" spans="1:5" x14ac:dyDescent="0.25">
      <c r="A38" s="104" t="s">
        <v>145</v>
      </c>
      <c r="B38" s="126"/>
      <c r="C38" s="128"/>
      <c r="D38" s="96">
        <f>11530*F15</f>
        <v>11991.2</v>
      </c>
      <c r="E38" s="97">
        <f>11530*F15</f>
        <v>11991.2</v>
      </c>
    </row>
    <row r="39" spans="1:5" x14ac:dyDescent="0.25">
      <c r="A39" s="104" t="s">
        <v>146</v>
      </c>
      <c r="B39" s="126"/>
      <c r="C39" s="128"/>
      <c r="D39" s="96">
        <f>9740*F15</f>
        <v>10129.6</v>
      </c>
      <c r="E39" s="97" t="s">
        <v>157</v>
      </c>
    </row>
    <row r="40" spans="1:5" x14ac:dyDescent="0.25">
      <c r="A40" s="104" t="s">
        <v>147</v>
      </c>
      <c r="B40" s="126"/>
      <c r="C40" s="128"/>
      <c r="D40" s="96">
        <f>6120*F15</f>
        <v>6364.8</v>
      </c>
      <c r="E40" s="97" t="s">
        <v>157</v>
      </c>
    </row>
    <row r="41" spans="1:5" x14ac:dyDescent="0.25">
      <c r="A41" s="104" t="s">
        <v>148</v>
      </c>
      <c r="B41" s="126"/>
      <c r="C41" s="128"/>
      <c r="D41" s="96">
        <f>4270*F15</f>
        <v>4440.8</v>
      </c>
      <c r="E41" s="97" t="s">
        <v>157</v>
      </c>
    </row>
    <row r="42" spans="1:5" x14ac:dyDescent="0.25">
      <c r="A42" s="104" t="s">
        <v>149</v>
      </c>
      <c r="B42" s="126"/>
      <c r="C42" s="128"/>
      <c r="D42" s="96">
        <f>3500*F15</f>
        <v>3640</v>
      </c>
      <c r="E42" s="97" t="s">
        <v>157</v>
      </c>
    </row>
    <row r="43" spans="1:5" ht="30.75" x14ac:dyDescent="0.25">
      <c r="A43" s="94" t="s">
        <v>181</v>
      </c>
      <c r="B43" s="126"/>
      <c r="C43" s="128"/>
      <c r="D43" s="105"/>
      <c r="E43" s="106"/>
    </row>
    <row r="44" spans="1:5" x14ac:dyDescent="0.25">
      <c r="A44" s="95" t="s">
        <v>150</v>
      </c>
      <c r="B44" s="127"/>
      <c r="C44" s="128"/>
      <c r="D44" s="105">
        <f>15920*F15</f>
        <v>16556.8</v>
      </c>
      <c r="E44" s="106" t="s">
        <v>157</v>
      </c>
    </row>
    <row r="45" spans="1:5" ht="38.25" customHeight="1" x14ac:dyDescent="0.25">
      <c r="A45" s="94" t="s">
        <v>182</v>
      </c>
      <c r="B45" s="100" t="s">
        <v>154</v>
      </c>
      <c r="C45" s="153"/>
      <c r="D45" s="96" t="s">
        <v>157</v>
      </c>
      <c r="E45" s="97" t="s">
        <v>157</v>
      </c>
    </row>
    <row r="46" spans="1:5" ht="66" customHeight="1" x14ac:dyDescent="0.25">
      <c r="A46" s="148" t="s">
        <v>159</v>
      </c>
      <c r="B46" s="149"/>
      <c r="C46" s="149"/>
      <c r="D46" s="149"/>
      <c r="E46" s="150"/>
    </row>
    <row r="47" spans="1:5" ht="18.75" x14ac:dyDescent="0.25">
      <c r="A47" s="107" t="s">
        <v>160</v>
      </c>
      <c r="B47" s="146" t="s">
        <v>163</v>
      </c>
      <c r="C47" s="146" t="s">
        <v>99</v>
      </c>
      <c r="D47" s="91">
        <f>D48+D49</f>
        <v>568.52465249511715</v>
      </c>
      <c r="E47" s="92">
        <f>D47</f>
        <v>568.52465249511715</v>
      </c>
    </row>
    <row r="48" spans="1:5" ht="33.75" x14ac:dyDescent="0.25">
      <c r="A48" s="95" t="s">
        <v>161</v>
      </c>
      <c r="B48" s="147"/>
      <c r="C48" s="147"/>
      <c r="D48" s="91">
        <v>341.11479149707026</v>
      </c>
      <c r="E48" s="92">
        <v>341.11479149707026</v>
      </c>
    </row>
    <row r="49" spans="1:5" ht="33.75" x14ac:dyDescent="0.25">
      <c r="A49" s="108" t="s">
        <v>162</v>
      </c>
      <c r="B49" s="147"/>
      <c r="C49" s="147"/>
      <c r="D49" s="91">
        <v>227.40986099804684</v>
      </c>
      <c r="E49" s="92">
        <v>227.40986099804684</v>
      </c>
    </row>
    <row r="50" spans="1:5" ht="55.5" customHeight="1" x14ac:dyDescent="0.25">
      <c r="A50" s="148" t="s">
        <v>164</v>
      </c>
      <c r="B50" s="149"/>
      <c r="C50" s="149"/>
      <c r="D50" s="149"/>
      <c r="E50" s="150"/>
    </row>
    <row r="51" spans="1:5" ht="23.25" customHeight="1" x14ac:dyDescent="0.25">
      <c r="A51" s="148" t="s">
        <v>180</v>
      </c>
      <c r="B51" s="149"/>
      <c r="C51" s="149"/>
      <c r="D51" s="149"/>
      <c r="E51" s="150"/>
    </row>
    <row r="52" spans="1:5" ht="21.75" customHeight="1" x14ac:dyDescent="0.25">
      <c r="A52" s="109" t="s">
        <v>183</v>
      </c>
      <c r="B52" s="126" t="s">
        <v>153</v>
      </c>
      <c r="C52" s="128" t="s">
        <v>103</v>
      </c>
      <c r="D52" s="110"/>
      <c r="E52" s="111"/>
    </row>
    <row r="53" spans="1:5" x14ac:dyDescent="0.25">
      <c r="A53" s="108" t="s">
        <v>165</v>
      </c>
      <c r="B53" s="126"/>
      <c r="C53" s="128"/>
      <c r="D53" s="105">
        <v>15745.094672221587</v>
      </c>
      <c r="E53" s="106">
        <f>17803.39*F15</f>
        <v>18515.525600000001</v>
      </c>
    </row>
    <row r="54" spans="1:5" x14ac:dyDescent="0.25">
      <c r="A54" s="108" t="s">
        <v>166</v>
      </c>
      <c r="B54" s="126"/>
      <c r="C54" s="128"/>
      <c r="D54" s="105">
        <v>15090.810673518719</v>
      </c>
      <c r="E54" s="106">
        <f>45145.2*F15</f>
        <v>46951.008000000002</v>
      </c>
    </row>
    <row r="55" spans="1:5" ht="19.5" customHeight="1" x14ac:dyDescent="0.25">
      <c r="A55" s="112" t="s">
        <v>184</v>
      </c>
      <c r="B55" s="126"/>
      <c r="C55" s="128"/>
      <c r="D55" s="105"/>
      <c r="E55" s="106"/>
    </row>
    <row r="56" spans="1:5" x14ac:dyDescent="0.25">
      <c r="A56" s="108" t="s">
        <v>167</v>
      </c>
      <c r="B56" s="126"/>
      <c r="C56" s="128"/>
      <c r="D56" s="105">
        <v>19551.898248648649</v>
      </c>
      <c r="E56" s="106">
        <f>7596.29*F15</f>
        <v>7900.1415999999999</v>
      </c>
    </row>
    <row r="57" spans="1:5" x14ac:dyDescent="0.25">
      <c r="A57" s="108" t="s">
        <v>168</v>
      </c>
      <c r="B57" s="126"/>
      <c r="C57" s="128"/>
      <c r="D57" s="105">
        <v>12598.369554987214</v>
      </c>
      <c r="E57" s="106" t="s">
        <v>157</v>
      </c>
    </row>
    <row r="58" spans="1:5" ht="20.25" customHeight="1" x14ac:dyDescent="0.25">
      <c r="A58" s="112" t="s">
        <v>185</v>
      </c>
      <c r="B58" s="126"/>
      <c r="C58" s="128"/>
      <c r="D58" s="105" t="s">
        <v>157</v>
      </c>
      <c r="E58" s="106" t="s">
        <v>157</v>
      </c>
    </row>
    <row r="59" spans="1:5" ht="59.25" x14ac:dyDescent="0.25">
      <c r="A59" s="94" t="s">
        <v>186</v>
      </c>
      <c r="B59" s="126"/>
      <c r="C59" s="128"/>
      <c r="D59" s="105"/>
      <c r="E59" s="106"/>
    </row>
    <row r="60" spans="1:5" ht="16.5" customHeight="1" x14ac:dyDescent="0.25">
      <c r="A60" s="95" t="s">
        <v>169</v>
      </c>
      <c r="B60" s="126"/>
      <c r="C60" s="128"/>
      <c r="D60" s="105">
        <f>16730*F15</f>
        <v>17399.2</v>
      </c>
      <c r="E60" s="106">
        <f>16090*F15</f>
        <v>16733.600000000002</v>
      </c>
    </row>
    <row r="61" spans="1:5" x14ac:dyDescent="0.25">
      <c r="A61" s="95" t="s">
        <v>170</v>
      </c>
      <c r="B61" s="126"/>
      <c r="C61" s="128"/>
      <c r="D61" s="105">
        <f>6380*F15</f>
        <v>6635.2</v>
      </c>
      <c r="E61" s="106">
        <f>6450*F15</f>
        <v>6708</v>
      </c>
    </row>
    <row r="62" spans="1:5" x14ac:dyDescent="0.25">
      <c r="A62" s="95" t="s">
        <v>171</v>
      </c>
      <c r="B62" s="126"/>
      <c r="C62" s="128"/>
      <c r="D62" s="105">
        <f>3040*F15</f>
        <v>3161.6</v>
      </c>
      <c r="E62" s="106">
        <f>2760*F15</f>
        <v>2870.4</v>
      </c>
    </row>
    <row r="63" spans="1:5" x14ac:dyDescent="0.25">
      <c r="A63" s="95" t="s">
        <v>172</v>
      </c>
      <c r="B63" s="126"/>
      <c r="C63" s="128"/>
      <c r="D63" s="105">
        <f>2570*F15</f>
        <v>2672.8</v>
      </c>
      <c r="E63" s="106">
        <f>2330*F15</f>
        <v>2423.2000000000003</v>
      </c>
    </row>
    <row r="64" spans="1:5" x14ac:dyDescent="0.25">
      <c r="A64" s="95" t="s">
        <v>173</v>
      </c>
      <c r="B64" s="126"/>
      <c r="C64" s="128"/>
      <c r="D64" s="105">
        <f>1970*F15</f>
        <v>2048.8000000000002</v>
      </c>
      <c r="E64" s="106">
        <f>3720*F15</f>
        <v>3868.8</v>
      </c>
    </row>
    <row r="65" spans="1:5" x14ac:dyDescent="0.25">
      <c r="A65" s="95" t="s">
        <v>174</v>
      </c>
      <c r="B65" s="126"/>
      <c r="C65" s="128"/>
      <c r="D65" s="105">
        <f>11530*F15</f>
        <v>11991.2</v>
      </c>
      <c r="E65" s="106">
        <f>11530*F15</f>
        <v>11991.2</v>
      </c>
    </row>
    <row r="66" spans="1:5" x14ac:dyDescent="0.25">
      <c r="A66" s="95" t="s">
        <v>175</v>
      </c>
      <c r="B66" s="126"/>
      <c r="C66" s="128"/>
      <c r="D66" s="105">
        <f>9740*F15</f>
        <v>10129.6</v>
      </c>
      <c r="E66" s="106" t="s">
        <v>157</v>
      </c>
    </row>
    <row r="67" spans="1:5" x14ac:dyDescent="0.25">
      <c r="A67" s="95" t="s">
        <v>176</v>
      </c>
      <c r="B67" s="126"/>
      <c r="C67" s="128"/>
      <c r="D67" s="105">
        <f>6120*F15</f>
        <v>6364.8</v>
      </c>
      <c r="E67" s="106" t="s">
        <v>157</v>
      </c>
    </row>
    <row r="68" spans="1:5" x14ac:dyDescent="0.25">
      <c r="A68" s="95" t="s">
        <v>177</v>
      </c>
      <c r="B68" s="126"/>
      <c r="C68" s="128"/>
      <c r="D68" s="105">
        <f>4270*F15</f>
        <v>4440.8</v>
      </c>
      <c r="E68" s="106" t="s">
        <v>157</v>
      </c>
    </row>
    <row r="69" spans="1:5" x14ac:dyDescent="0.25">
      <c r="A69" s="95" t="s">
        <v>178</v>
      </c>
      <c r="B69" s="126"/>
      <c r="C69" s="128"/>
      <c r="D69" s="105">
        <f>3500*F15</f>
        <v>3640</v>
      </c>
      <c r="E69" s="106" t="s">
        <v>157</v>
      </c>
    </row>
    <row r="70" spans="1:5" ht="36.75" customHeight="1" x14ac:dyDescent="0.25">
      <c r="A70" s="94" t="s">
        <v>187</v>
      </c>
      <c r="B70" s="126"/>
      <c r="C70" s="128"/>
      <c r="D70" s="105"/>
      <c r="E70" s="106"/>
    </row>
    <row r="71" spans="1:5" x14ac:dyDescent="0.25">
      <c r="A71" s="95" t="s">
        <v>179</v>
      </c>
      <c r="B71" s="127"/>
      <c r="C71" s="128"/>
      <c r="D71" s="105">
        <f>15920*F15</f>
        <v>16556.8</v>
      </c>
      <c r="E71" s="106" t="s">
        <v>157</v>
      </c>
    </row>
    <row r="72" spans="1:5" ht="36" customHeight="1" thickBot="1" x14ac:dyDescent="0.3">
      <c r="A72" s="113" t="s">
        <v>188</v>
      </c>
      <c r="B72" s="114" t="s">
        <v>154</v>
      </c>
      <c r="C72" s="129"/>
      <c r="D72" s="115"/>
      <c r="E72" s="116"/>
    </row>
    <row r="74" spans="1:5" x14ac:dyDescent="0.25">
      <c r="A74" s="125"/>
      <c r="B74" s="125"/>
      <c r="C74" s="125"/>
      <c r="D74" s="125"/>
      <c r="E74" s="125"/>
    </row>
  </sheetData>
  <customSheetViews>
    <customSheetView guid="{254A37CE-627C-43E9-9785-D007B45D4FBE}" scale="80" topLeftCell="A91">
      <selection activeCell="B85" sqref="B85:B100"/>
      <pageMargins left="0.7" right="0.7" top="0.75" bottom="0.75" header="0.3" footer="0.3"/>
    </customSheetView>
    <customSheetView guid="{7BF7BA71-000A-4EAA-935D-FB7038CE4272}" scale="80">
      <selection activeCell="B85" sqref="B85:B100"/>
      <pageMargins left="0.7" right="0.7" top="0.75" bottom="0.75" header="0.3" footer="0.3"/>
    </customSheetView>
  </customSheetViews>
  <mergeCells count="26">
    <mergeCell ref="A24:E24"/>
    <mergeCell ref="B25:B30"/>
    <mergeCell ref="A51:E51"/>
    <mergeCell ref="B47:B49"/>
    <mergeCell ref="C47:C49"/>
    <mergeCell ref="A50:E50"/>
    <mergeCell ref="B32:B44"/>
    <mergeCell ref="C25:C30"/>
    <mergeCell ref="C32:C45"/>
    <mergeCell ref="A46:E46"/>
    <mergeCell ref="A74:E74"/>
    <mergeCell ref="B52:B71"/>
    <mergeCell ref="C52:C72"/>
    <mergeCell ref="C2:E3"/>
    <mergeCell ref="A8:E8"/>
    <mergeCell ref="A9:E9"/>
    <mergeCell ref="A10:E10"/>
    <mergeCell ref="A11:E11"/>
    <mergeCell ref="A12:E12"/>
    <mergeCell ref="C15:C17"/>
    <mergeCell ref="D15:E15"/>
    <mergeCell ref="A19:E19"/>
    <mergeCell ref="D16:E16"/>
    <mergeCell ref="A15:B16"/>
    <mergeCell ref="B20:B23"/>
    <mergeCell ref="C20:C23"/>
  </mergeCells>
  <pageMargins left="0.70866141732283472" right="0.70866141732283472" top="0.74803149606299213" bottom="0.74803149606299213" header="0.31496062992125984" footer="0.31496062992125984"/>
  <pageSetup paperSize="9" scale="60" fitToHeight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view="pageBreakPreview" zoomScale="80" zoomScaleNormal="100" zoomScaleSheetLayoutView="80" workbookViewId="0">
      <pane xSplit="1" ySplit="10" topLeftCell="B26" activePane="bottomRight" state="frozen"/>
      <selection pane="topRight" activeCell="B1" sqref="B1"/>
      <selection pane="bottomLeft" activeCell="A11" sqref="A11"/>
      <selection pane="bottomRight" activeCell="E17" sqref="E17"/>
    </sheetView>
  </sheetViews>
  <sheetFormatPr defaultRowHeight="15" outlineLevelRow="1" x14ac:dyDescent="0.25"/>
  <cols>
    <col min="1" max="1" width="4.85546875" customWidth="1"/>
    <col min="2" max="2" width="31.140625" customWidth="1"/>
    <col min="3" max="3" width="18.7109375" customWidth="1"/>
    <col min="4" max="4" width="18.28515625" customWidth="1"/>
    <col min="5" max="5" width="27.5703125" customWidth="1"/>
  </cols>
  <sheetData>
    <row r="1" spans="1:6" x14ac:dyDescent="0.25">
      <c r="D1" s="6" t="s">
        <v>39</v>
      </c>
    </row>
    <row r="2" spans="1:6" ht="15" customHeight="1" x14ac:dyDescent="0.25">
      <c r="D2" s="118" t="s">
        <v>1</v>
      </c>
      <c r="E2" s="118"/>
      <c r="F2" s="5"/>
    </row>
    <row r="3" spans="1:6" ht="15" customHeight="1" x14ac:dyDescent="0.25">
      <c r="D3" s="118"/>
      <c r="E3" s="118"/>
      <c r="F3" s="5"/>
    </row>
    <row r="4" spans="1:6" x14ac:dyDescent="0.25">
      <c r="D4" s="7" t="s">
        <v>16</v>
      </c>
    </row>
    <row r="5" spans="1:6" x14ac:dyDescent="0.25">
      <c r="D5" s="7" t="s">
        <v>17</v>
      </c>
    </row>
    <row r="6" spans="1:6" x14ac:dyDescent="0.25">
      <c r="E6" s="7"/>
    </row>
    <row r="7" spans="1:6" ht="18.75" x14ac:dyDescent="0.25">
      <c r="B7" s="159" t="s">
        <v>38</v>
      </c>
      <c r="C7" s="159"/>
      <c r="D7" s="159"/>
      <c r="E7" s="159"/>
    </row>
    <row r="8" spans="1:6" ht="18.75" x14ac:dyDescent="0.25">
      <c r="B8" s="159" t="s">
        <v>124</v>
      </c>
      <c r="C8" s="159"/>
      <c r="D8" s="159"/>
      <c r="E8" s="159"/>
    </row>
    <row r="9" spans="1:6" ht="15.75" thickBot="1" x14ac:dyDescent="0.3"/>
    <row r="10" spans="1:6" ht="70.5" customHeight="1" thickBot="1" x14ac:dyDescent="0.3">
      <c r="A10" s="160" t="s">
        <v>20</v>
      </c>
      <c r="B10" s="161"/>
      <c r="C10" s="9" t="s">
        <v>105</v>
      </c>
      <c r="D10" s="9" t="s">
        <v>21</v>
      </c>
      <c r="E10" s="9" t="s">
        <v>22</v>
      </c>
    </row>
    <row r="11" spans="1:6" ht="48" thickBot="1" x14ac:dyDescent="0.3">
      <c r="A11" s="156" t="s">
        <v>23</v>
      </c>
      <c r="B11" s="51" t="s">
        <v>24</v>
      </c>
      <c r="C11" s="55"/>
      <c r="D11" s="10"/>
      <c r="E11" s="10"/>
    </row>
    <row r="12" spans="1:6" ht="16.5" customHeight="1" thickBot="1" x14ac:dyDescent="0.3">
      <c r="A12" s="157"/>
      <c r="B12" s="52" t="s">
        <v>19</v>
      </c>
      <c r="C12" s="56">
        <v>62178086.247285478</v>
      </c>
      <c r="D12" s="47">
        <v>66878.194789026777</v>
      </c>
      <c r="E12" s="46">
        <v>929.72136050370068</v>
      </c>
    </row>
    <row r="13" spans="1:6" ht="16.5" customHeight="1" thickBot="1" x14ac:dyDescent="0.3">
      <c r="A13" s="158"/>
      <c r="B13" s="52" t="s">
        <v>25</v>
      </c>
      <c r="C13" s="56"/>
      <c r="D13" s="47"/>
      <c r="E13" s="46">
        <f>E12</f>
        <v>929.72136050370068</v>
      </c>
    </row>
    <row r="14" spans="1:6" ht="79.5" thickBot="1" x14ac:dyDescent="0.3">
      <c r="A14" s="12" t="s">
        <v>26</v>
      </c>
      <c r="B14" s="51" t="s">
        <v>106</v>
      </c>
      <c r="C14" s="56"/>
      <c r="D14" s="57"/>
      <c r="E14" s="46"/>
    </row>
    <row r="15" spans="1:6" ht="63.75" thickBot="1" x14ac:dyDescent="0.3">
      <c r="A15" s="156" t="s">
        <v>27</v>
      </c>
      <c r="B15" s="51" t="s">
        <v>28</v>
      </c>
      <c r="C15" s="56"/>
      <c r="D15" s="58"/>
      <c r="E15" s="46"/>
    </row>
    <row r="16" spans="1:6" ht="32.25" thickBot="1" x14ac:dyDescent="0.3">
      <c r="A16" s="157"/>
      <c r="B16" s="52" t="s">
        <v>109</v>
      </c>
      <c r="C16" s="56">
        <v>50516036.909866668</v>
      </c>
      <c r="D16" s="58">
        <v>3208.3666666666668</v>
      </c>
      <c r="E16" s="46">
        <v>15745.094672221587</v>
      </c>
    </row>
    <row r="17" spans="1:12" ht="32.25" thickBot="1" x14ac:dyDescent="0.3">
      <c r="A17" s="157"/>
      <c r="B17" s="52" t="s">
        <v>110</v>
      </c>
      <c r="C17" s="56">
        <v>41580917.913600005</v>
      </c>
      <c r="D17" s="58">
        <v>2755.3799999999997</v>
      </c>
      <c r="E17" s="46">
        <v>15090.810673518719</v>
      </c>
    </row>
    <row r="18" spans="1:12" ht="32.25" thickBot="1" x14ac:dyDescent="0.3">
      <c r="A18" s="157"/>
      <c r="B18" s="52" t="s">
        <v>111</v>
      </c>
      <c r="C18" s="56">
        <v>1808550.588</v>
      </c>
      <c r="D18" s="58">
        <v>92.5</v>
      </c>
      <c r="E18" s="46">
        <v>19551.898248648649</v>
      </c>
    </row>
    <row r="19" spans="1:12" ht="32.25" thickBot="1" x14ac:dyDescent="0.3">
      <c r="A19" s="157"/>
      <c r="B19" s="52" t="s">
        <v>112</v>
      </c>
      <c r="C19" s="56">
        <v>2462981.2480000001</v>
      </c>
      <c r="D19" s="58">
        <v>195.5</v>
      </c>
      <c r="E19" s="46">
        <v>12598.369554987214</v>
      </c>
    </row>
    <row r="20" spans="1:12" ht="32.25" thickBot="1" x14ac:dyDescent="0.3">
      <c r="A20" s="158"/>
      <c r="B20" s="52" t="s">
        <v>29</v>
      </c>
      <c r="C20" s="56"/>
      <c r="D20" s="58"/>
      <c r="E20" s="46"/>
    </row>
    <row r="21" spans="1:12" ht="114.75" customHeight="1" thickBot="1" x14ac:dyDescent="0.3">
      <c r="A21" s="162"/>
      <c r="B21" s="52" t="s">
        <v>30</v>
      </c>
      <c r="C21" s="56">
        <v>9020716.6400000006</v>
      </c>
      <c r="D21" s="58">
        <v>2520.9</v>
      </c>
      <c r="E21" s="59"/>
    </row>
    <row r="22" spans="1:12" s="50" customFormat="1" ht="46.5" customHeight="1" outlineLevel="1" thickBot="1" x14ac:dyDescent="0.3">
      <c r="A22" s="163"/>
      <c r="B22" s="53" t="s">
        <v>189</v>
      </c>
      <c r="C22" s="60">
        <v>3821875.1999999997</v>
      </c>
      <c r="D22" s="61">
        <v>576</v>
      </c>
      <c r="E22" s="62">
        <v>6635.2</v>
      </c>
      <c r="F22" s="49"/>
      <c r="G22"/>
      <c r="H22"/>
      <c r="I22"/>
      <c r="J22"/>
      <c r="K22"/>
      <c r="L22"/>
    </row>
    <row r="23" spans="1:12" s="50" customFormat="1" ht="46.5" customHeight="1" outlineLevel="1" thickBot="1" x14ac:dyDescent="0.3">
      <c r="A23" s="163"/>
      <c r="B23" s="54" t="s">
        <v>118</v>
      </c>
      <c r="C23" s="60">
        <v>469497.59999999998</v>
      </c>
      <c r="D23" s="64">
        <v>148.5</v>
      </c>
      <c r="E23" s="65">
        <v>3161.6</v>
      </c>
      <c r="F23" s="49"/>
      <c r="G23"/>
      <c r="H23"/>
      <c r="I23"/>
      <c r="J23"/>
      <c r="K23"/>
      <c r="L23"/>
    </row>
    <row r="24" spans="1:12" s="50" customFormat="1" ht="46.5" customHeight="1" outlineLevel="1" thickBot="1" x14ac:dyDescent="0.3">
      <c r="A24" s="163"/>
      <c r="B24" s="53" t="s">
        <v>119</v>
      </c>
      <c r="C24" s="60">
        <v>1180541.4399999999</v>
      </c>
      <c r="D24" s="61">
        <v>373.4</v>
      </c>
      <c r="E24" s="62">
        <v>3161.6</v>
      </c>
      <c r="F24" s="49"/>
      <c r="G24"/>
      <c r="H24"/>
      <c r="I24"/>
      <c r="J24"/>
      <c r="K24"/>
      <c r="L24"/>
    </row>
    <row r="25" spans="1:12" s="50" customFormat="1" ht="46.5" customHeight="1" outlineLevel="1" thickBot="1" x14ac:dyDescent="0.3">
      <c r="A25" s="163"/>
      <c r="B25" s="54" t="s">
        <v>120</v>
      </c>
      <c r="C25" s="63">
        <v>2712892</v>
      </c>
      <c r="D25" s="64">
        <v>1015</v>
      </c>
      <c r="E25" s="65">
        <v>2672.8</v>
      </c>
      <c r="F25" s="49"/>
      <c r="G25"/>
      <c r="H25"/>
      <c r="I25"/>
      <c r="J25"/>
      <c r="K25"/>
      <c r="L25"/>
    </row>
    <row r="26" spans="1:12" s="50" customFormat="1" ht="46.5" customHeight="1" outlineLevel="1" thickBot="1" x14ac:dyDescent="0.3">
      <c r="A26" s="163"/>
      <c r="B26" s="53" t="s">
        <v>121</v>
      </c>
      <c r="C26" s="60">
        <v>835910.4</v>
      </c>
      <c r="D26" s="61">
        <v>408</v>
      </c>
      <c r="E26" s="62">
        <v>2048.8000000000002</v>
      </c>
      <c r="F26" s="49"/>
      <c r="G26"/>
      <c r="H26"/>
      <c r="I26"/>
      <c r="J26"/>
      <c r="K26"/>
      <c r="L26"/>
    </row>
    <row r="27" spans="1:12" ht="63.75" thickBot="1" x14ac:dyDescent="0.3">
      <c r="A27" s="164"/>
      <c r="B27" s="52" t="s">
        <v>31</v>
      </c>
      <c r="C27" s="56"/>
      <c r="D27" s="58"/>
      <c r="E27" s="46"/>
    </row>
    <row r="28" spans="1:12" ht="63.75" thickBot="1" x14ac:dyDescent="0.3">
      <c r="A28" s="156" t="s">
        <v>32</v>
      </c>
      <c r="B28" s="51" t="s">
        <v>33</v>
      </c>
      <c r="C28" s="56"/>
      <c r="D28" s="58"/>
      <c r="E28" s="46"/>
    </row>
    <row r="29" spans="1:12" ht="16.5" thickBot="1" x14ac:dyDescent="0.3">
      <c r="A29" s="157"/>
      <c r="B29" s="52" t="s">
        <v>19</v>
      </c>
      <c r="C29" s="56">
        <v>41452057.498190336</v>
      </c>
      <c r="D29" s="47">
        <v>66878.194789026777</v>
      </c>
      <c r="E29" s="46">
        <v>619.81424033580072</v>
      </c>
    </row>
    <row r="30" spans="1:12" ht="16.5" thickBot="1" x14ac:dyDescent="0.3">
      <c r="A30" s="158"/>
      <c r="B30" s="52" t="s">
        <v>25</v>
      </c>
      <c r="C30" s="56"/>
      <c r="D30" s="47"/>
      <c r="E30" s="46">
        <f>E29</f>
        <v>619.81424033580072</v>
      </c>
    </row>
    <row r="31" spans="1:12" ht="126.75" thickBot="1" x14ac:dyDescent="0.3">
      <c r="A31" s="156" t="s">
        <v>34</v>
      </c>
      <c r="B31" s="51" t="s">
        <v>35</v>
      </c>
      <c r="C31" s="56"/>
      <c r="D31" s="47"/>
      <c r="E31" s="46"/>
    </row>
    <row r="32" spans="1:12" ht="16.5" thickBot="1" x14ac:dyDescent="0.3">
      <c r="A32" s="157"/>
      <c r="B32" s="11" t="s">
        <v>19</v>
      </c>
      <c r="C32" s="46"/>
      <c r="D32" s="47"/>
      <c r="E32" s="46"/>
    </row>
    <row r="33" spans="1:5" ht="16.5" thickBot="1" x14ac:dyDescent="0.3">
      <c r="A33" s="158"/>
      <c r="B33" s="11" t="s">
        <v>25</v>
      </c>
      <c r="C33" s="46"/>
      <c r="D33" s="47"/>
      <c r="E33" s="46"/>
    </row>
    <row r="34" spans="1:5" ht="211.5" customHeight="1" thickBot="1" x14ac:dyDescent="0.3">
      <c r="A34" s="156" t="s">
        <v>36</v>
      </c>
      <c r="B34" s="10" t="s">
        <v>37</v>
      </c>
      <c r="C34" s="46"/>
      <c r="D34" s="47"/>
      <c r="E34" s="46"/>
    </row>
    <row r="35" spans="1:5" ht="16.5" thickBot="1" x14ac:dyDescent="0.3">
      <c r="A35" s="157"/>
      <c r="B35" s="11" t="s">
        <v>19</v>
      </c>
      <c r="C35" s="46"/>
      <c r="D35" s="47"/>
      <c r="E35" s="46"/>
    </row>
    <row r="36" spans="1:5" ht="16.5" thickBot="1" x14ac:dyDescent="0.3">
      <c r="A36" s="158"/>
      <c r="B36" s="11" t="s">
        <v>25</v>
      </c>
      <c r="C36" s="46"/>
      <c r="D36" s="47"/>
      <c r="E36" s="46"/>
    </row>
    <row r="38" spans="1:5" ht="11.25" hidden="1" customHeight="1" x14ac:dyDescent="0.25"/>
    <row r="39" spans="1:5" ht="93" hidden="1" customHeight="1" x14ac:dyDescent="0.25">
      <c r="B39" s="155" t="s">
        <v>104</v>
      </c>
      <c r="C39" s="155"/>
      <c r="D39" s="155"/>
      <c r="E39" s="155"/>
    </row>
    <row r="40" spans="1:5" hidden="1" x14ac:dyDescent="0.25">
      <c r="B40" s="48"/>
      <c r="C40" s="48"/>
      <c r="D40" s="48"/>
      <c r="E40" s="48"/>
    </row>
    <row r="41" spans="1:5" ht="99" hidden="1" customHeight="1" x14ac:dyDescent="0.25">
      <c r="B41" s="154" t="s">
        <v>107</v>
      </c>
      <c r="C41" s="154"/>
      <c r="D41" s="154"/>
      <c r="E41" s="154"/>
    </row>
    <row r="42" spans="1:5" ht="99" hidden="1" customHeight="1" x14ac:dyDescent="0.25">
      <c r="B42" s="154"/>
      <c r="C42" s="154"/>
      <c r="D42" s="154"/>
      <c r="E42" s="154"/>
    </row>
    <row r="43" spans="1:5" hidden="1" x14ac:dyDescent="0.25"/>
    <row r="44" spans="1:5" x14ac:dyDescent="0.25">
      <c r="B44" s="154" t="s">
        <v>108</v>
      </c>
      <c r="C44" s="154"/>
      <c r="D44" s="154"/>
      <c r="E44" s="154"/>
    </row>
    <row r="45" spans="1:5" x14ac:dyDescent="0.25">
      <c r="B45" s="154"/>
      <c r="C45" s="154"/>
      <c r="D45" s="154"/>
      <c r="E45" s="154"/>
    </row>
    <row r="52" spans="3:3" x14ac:dyDescent="0.25">
      <c r="C52" s="37"/>
    </row>
  </sheetData>
  <customSheetViews>
    <customSheetView guid="{254A37CE-627C-43E9-9785-D007B45D4FBE}" scale="85" showPageBreaks="1" view="pageBreakPreview" topLeftCell="A22">
      <selection activeCell="I15" sqref="I15"/>
      <pageMargins left="0.7" right="0.7" top="0.75" bottom="0.75" header="0.3" footer="0.3"/>
      <pageSetup paperSize="9" scale="60" orientation="portrait" r:id="rId1"/>
    </customSheetView>
    <customSheetView guid="{7BF7BA71-000A-4EAA-935D-FB7038CE4272}" scale="80" showPageBreaks="1" view="pageBreakPreview" topLeftCell="A10">
      <selection activeCell="N16" sqref="N16"/>
      <pageMargins left="0.7" right="0.7" top="0.75" bottom="0.75" header="0.3" footer="0.3"/>
      <pageSetup paperSize="9" scale="60" orientation="portrait" r:id="rId2"/>
    </customSheetView>
  </customSheetViews>
  <mergeCells count="13">
    <mergeCell ref="D2:E3"/>
    <mergeCell ref="B44:E45"/>
    <mergeCell ref="B39:E39"/>
    <mergeCell ref="A34:A36"/>
    <mergeCell ref="B41:E42"/>
    <mergeCell ref="B7:E7"/>
    <mergeCell ref="B8:E8"/>
    <mergeCell ref="A28:A30"/>
    <mergeCell ref="A31:A33"/>
    <mergeCell ref="A10:B10"/>
    <mergeCell ref="A11:A13"/>
    <mergeCell ref="A15:A20"/>
    <mergeCell ref="A21:A27"/>
  </mergeCells>
  <pageMargins left="0.70866141732283472" right="0.70866141732283472" top="0.74803149606299213" bottom="0.74803149606299213" header="0.31496062992125984" footer="0.31496062992125984"/>
  <pageSetup paperSize="9" scale="86" fitToHeight="2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topLeftCell="A19" zoomScale="90" zoomScaleNormal="100" zoomScaleSheetLayoutView="90" workbookViewId="0">
      <selection activeCell="C12" sqref="C12"/>
    </sheetView>
  </sheetViews>
  <sheetFormatPr defaultRowHeight="15" x14ac:dyDescent="0.25"/>
  <cols>
    <col min="2" max="2" width="40.5703125" customWidth="1"/>
    <col min="3" max="3" width="18.140625" customWidth="1"/>
    <col min="4" max="4" width="19.28515625" customWidth="1"/>
    <col min="5" max="5" width="7.42578125" customWidth="1"/>
  </cols>
  <sheetData>
    <row r="1" spans="1:5" x14ac:dyDescent="0.25">
      <c r="C1" s="6" t="s">
        <v>68</v>
      </c>
    </row>
    <row r="2" spans="1:5" ht="13.5" customHeight="1" x14ac:dyDescent="0.25">
      <c r="C2" s="118" t="s">
        <v>1</v>
      </c>
      <c r="D2" s="118"/>
      <c r="E2" s="118"/>
    </row>
    <row r="3" spans="1:5" ht="13.5" customHeight="1" x14ac:dyDescent="0.25">
      <c r="C3" s="118"/>
      <c r="D3" s="118"/>
      <c r="E3" s="118"/>
    </row>
    <row r="4" spans="1:5" ht="13.5" customHeight="1" x14ac:dyDescent="0.25">
      <c r="C4" s="7" t="s">
        <v>16</v>
      </c>
    </row>
    <row r="5" spans="1:5" x14ac:dyDescent="0.25">
      <c r="C5" s="7" t="s">
        <v>17</v>
      </c>
    </row>
    <row r="6" spans="1:5" x14ac:dyDescent="0.25">
      <c r="C6" s="7"/>
    </row>
    <row r="7" spans="1:5" ht="18.75" x14ac:dyDescent="0.25">
      <c r="A7" s="159" t="s">
        <v>65</v>
      </c>
      <c r="B7" s="159"/>
      <c r="C7" s="159"/>
      <c r="D7" s="159"/>
    </row>
    <row r="8" spans="1:5" ht="18.75" x14ac:dyDescent="0.25">
      <c r="A8" s="159" t="s">
        <v>66</v>
      </c>
      <c r="B8" s="159"/>
      <c r="C8" s="159"/>
      <c r="D8" s="159"/>
    </row>
    <row r="9" spans="1:5" ht="18.75" x14ac:dyDescent="0.25">
      <c r="A9" s="159" t="s">
        <v>67</v>
      </c>
      <c r="B9" s="159"/>
      <c r="C9" s="159"/>
      <c r="D9" s="159"/>
    </row>
    <row r="10" spans="1:5" ht="15.75" thickBot="1" x14ac:dyDescent="0.3">
      <c r="D10" s="21" t="s">
        <v>85</v>
      </c>
    </row>
    <row r="11" spans="1:5" ht="66" customHeight="1" thickBot="1" x14ac:dyDescent="0.3">
      <c r="A11" s="13"/>
      <c r="B11" s="14" t="s">
        <v>40</v>
      </c>
      <c r="C11" s="14" t="s">
        <v>191</v>
      </c>
      <c r="D11" s="14" t="s">
        <v>190</v>
      </c>
    </row>
    <row r="12" spans="1:5" ht="45" customHeight="1" thickBot="1" x14ac:dyDescent="0.3">
      <c r="A12" s="36" t="s">
        <v>23</v>
      </c>
      <c r="B12" s="16" t="s">
        <v>41</v>
      </c>
      <c r="C12" s="39">
        <f>C14+C15+C16+C17+C18+C29</f>
        <v>99644.368986034431</v>
      </c>
      <c r="D12" s="39">
        <f>D14+D15+D16+D17+D18+D29</f>
        <v>103630.1437454758</v>
      </c>
    </row>
    <row r="13" spans="1:5" ht="16.5" thickBot="1" x14ac:dyDescent="0.3">
      <c r="A13" s="17"/>
      <c r="B13" s="16" t="s">
        <v>42</v>
      </c>
      <c r="C13" s="35"/>
      <c r="D13" s="35"/>
    </row>
    <row r="14" spans="1:5" ht="26.25" customHeight="1" thickBot="1" x14ac:dyDescent="0.3">
      <c r="A14" s="17"/>
      <c r="B14" s="18" t="s">
        <v>43</v>
      </c>
      <c r="C14" s="35">
        <v>32288.346851144823</v>
      </c>
      <c r="D14" s="35">
        <v>33579.880725190618</v>
      </c>
    </row>
    <row r="15" spans="1:5" ht="22.5" customHeight="1" thickBot="1" x14ac:dyDescent="0.3">
      <c r="A15" s="17"/>
      <c r="B15" s="18" t="s">
        <v>44</v>
      </c>
      <c r="C15" s="35"/>
      <c r="D15" s="35"/>
    </row>
    <row r="16" spans="1:5" ht="19.5" customHeight="1" thickBot="1" x14ac:dyDescent="0.3">
      <c r="A16" s="17"/>
      <c r="B16" s="18" t="s">
        <v>45</v>
      </c>
      <c r="C16" s="35">
        <v>44884.44071777341</v>
      </c>
      <c r="D16" s="35">
        <v>46679.818346484346</v>
      </c>
    </row>
    <row r="17" spans="1:4" ht="21" customHeight="1" thickBot="1" x14ac:dyDescent="0.3">
      <c r="A17" s="17"/>
      <c r="B17" s="18" t="s">
        <v>46</v>
      </c>
      <c r="C17" s="35">
        <v>13023.6948152613</v>
      </c>
      <c r="D17" s="35">
        <v>13544.642607871752</v>
      </c>
    </row>
    <row r="18" spans="1:4" ht="16.5" thickBot="1" x14ac:dyDescent="0.3">
      <c r="A18" s="17"/>
      <c r="B18" s="18" t="s">
        <v>47</v>
      </c>
      <c r="C18" s="35">
        <v>9445.118835988229</v>
      </c>
      <c r="D18" s="35">
        <v>9822.923589427759</v>
      </c>
    </row>
    <row r="19" spans="1:4" ht="16.5" thickBot="1" x14ac:dyDescent="0.3">
      <c r="A19" s="17"/>
      <c r="B19" s="18" t="s">
        <v>48</v>
      </c>
      <c r="C19" s="35"/>
      <c r="D19" s="35"/>
    </row>
    <row r="20" spans="1:4" ht="32.25" thickBot="1" x14ac:dyDescent="0.3">
      <c r="A20" s="17"/>
      <c r="B20" s="19" t="s">
        <v>49</v>
      </c>
      <c r="C20" s="35">
        <v>0</v>
      </c>
      <c r="D20" s="35">
        <v>8823.0206346452997</v>
      </c>
    </row>
    <row r="21" spans="1:4" ht="56.25" customHeight="1" thickBot="1" x14ac:dyDescent="0.3">
      <c r="A21" s="17"/>
      <c r="B21" s="19" t="s">
        <v>50</v>
      </c>
      <c r="C21" s="35"/>
      <c r="D21" s="35"/>
    </row>
    <row r="22" spans="1:4" ht="48" thickBot="1" x14ac:dyDescent="0.3">
      <c r="A22" s="17"/>
      <c r="B22" s="19" t="s">
        <v>51</v>
      </c>
      <c r="C22" s="35">
        <f>C24+C25+C26+C27+C28</f>
        <v>9445.118835988229</v>
      </c>
      <c r="D22" s="35">
        <f>D24+D25+D26+D27+D28</f>
        <v>9822.923589427759</v>
      </c>
    </row>
    <row r="23" spans="1:4" ht="16.5" thickBot="1" x14ac:dyDescent="0.3">
      <c r="A23" s="17"/>
      <c r="B23" s="19" t="s">
        <v>42</v>
      </c>
      <c r="C23" s="35"/>
      <c r="D23" s="35"/>
    </row>
    <row r="24" spans="1:4" ht="16.5" thickBot="1" x14ac:dyDescent="0.3">
      <c r="A24" s="17"/>
      <c r="B24" s="20" t="s">
        <v>52</v>
      </c>
      <c r="C24" s="35"/>
      <c r="D24" s="35"/>
    </row>
    <row r="25" spans="1:4" ht="32.25" thickBot="1" x14ac:dyDescent="0.3">
      <c r="A25" s="17"/>
      <c r="B25" s="20" t="s">
        <v>53</v>
      </c>
      <c r="C25" s="35"/>
      <c r="D25" s="35"/>
    </row>
    <row r="26" spans="1:4" ht="57.75" customHeight="1" thickBot="1" x14ac:dyDescent="0.3">
      <c r="A26" s="17"/>
      <c r="B26" s="20" t="s">
        <v>54</v>
      </c>
      <c r="C26" s="35"/>
      <c r="D26" s="35"/>
    </row>
    <row r="27" spans="1:4" ht="16.5" thickBot="1" x14ac:dyDescent="0.3">
      <c r="A27" s="17"/>
      <c r="B27" s="20" t="s">
        <v>55</v>
      </c>
      <c r="C27" s="35">
        <v>4.4373333333333369E-2</v>
      </c>
      <c r="D27" s="35">
        <v>4.6148266666666708E-2</v>
      </c>
    </row>
    <row r="28" spans="1:4" ht="51.75" customHeight="1" thickBot="1" x14ac:dyDescent="0.3">
      <c r="A28" s="17"/>
      <c r="B28" s="20" t="s">
        <v>56</v>
      </c>
      <c r="C28" s="35">
        <v>9445.0744626548949</v>
      </c>
      <c r="D28" s="35">
        <v>9822.8774411610921</v>
      </c>
    </row>
    <row r="29" spans="1:4" ht="27.75" customHeight="1" thickBot="1" x14ac:dyDescent="0.3">
      <c r="A29" s="17"/>
      <c r="B29" s="18" t="s">
        <v>57</v>
      </c>
      <c r="C29" s="35">
        <f>C32+C33+C34</f>
        <v>2.7677658666666667</v>
      </c>
      <c r="D29" s="35">
        <f>D32+D33+D34</f>
        <v>2.8784765013333375</v>
      </c>
    </row>
    <row r="30" spans="1:4" ht="16.5" thickBot="1" x14ac:dyDescent="0.3">
      <c r="A30" s="17"/>
      <c r="B30" s="18" t="s">
        <v>42</v>
      </c>
      <c r="C30" s="35"/>
      <c r="D30" s="35"/>
    </row>
    <row r="31" spans="1:4" ht="16.5" thickBot="1" x14ac:dyDescent="0.3">
      <c r="A31" s="17"/>
      <c r="B31" s="19" t="s">
        <v>58</v>
      </c>
      <c r="C31" s="35"/>
      <c r="D31" s="35"/>
    </row>
    <row r="32" spans="1:4" ht="25.5" customHeight="1" thickBot="1" x14ac:dyDescent="0.3">
      <c r="A32" s="17"/>
      <c r="B32" s="19" t="s">
        <v>59</v>
      </c>
      <c r="C32" s="35">
        <v>6.0319999999999999E-2</v>
      </c>
      <c r="D32" s="35">
        <v>6.2732800000000005E-2</v>
      </c>
    </row>
    <row r="33" spans="1:4" ht="19.5" customHeight="1" thickBot="1" x14ac:dyDescent="0.3">
      <c r="A33" s="17"/>
      <c r="B33" s="19" t="s">
        <v>60</v>
      </c>
      <c r="C33" s="35">
        <v>2.6849125333333332</v>
      </c>
      <c r="D33" s="35">
        <v>2.7923090346666708</v>
      </c>
    </row>
    <row r="34" spans="1:4" ht="48" thickBot="1" x14ac:dyDescent="0.3">
      <c r="A34" s="17"/>
      <c r="B34" s="19" t="s">
        <v>61</v>
      </c>
      <c r="C34" s="35">
        <v>2.2533333333333336E-2</v>
      </c>
      <c r="D34" s="35">
        <v>2.3434666666666704E-2</v>
      </c>
    </row>
    <row r="35" spans="1:4" ht="102.75" customHeight="1" thickBot="1" x14ac:dyDescent="0.3">
      <c r="A35" s="36" t="s">
        <v>26</v>
      </c>
      <c r="B35" s="16" t="s">
        <v>62</v>
      </c>
      <c r="C35" s="39">
        <v>0</v>
      </c>
      <c r="D35" s="39">
        <v>105389.203299467</v>
      </c>
    </row>
    <row r="36" spans="1:4" ht="26.25" customHeight="1" thickBot="1" x14ac:dyDescent="0.3">
      <c r="A36" s="36" t="s">
        <v>27</v>
      </c>
      <c r="B36" s="16" t="s">
        <v>63</v>
      </c>
      <c r="C36" s="39">
        <v>0</v>
      </c>
      <c r="D36" s="39">
        <v>0</v>
      </c>
    </row>
    <row r="37" spans="1:4" ht="30.75" customHeight="1" thickBot="1" x14ac:dyDescent="0.3">
      <c r="A37" s="17"/>
      <c r="B37" s="40" t="s">
        <v>64</v>
      </c>
      <c r="C37" s="39">
        <f>C12+C35+C36</f>
        <v>99644.368986034431</v>
      </c>
      <c r="D37" s="39">
        <f>D12+D35+D36</f>
        <v>209019.34704494278</v>
      </c>
    </row>
    <row r="38" spans="1:4" x14ac:dyDescent="0.25">
      <c r="C38" s="37"/>
      <c r="D38" s="37"/>
    </row>
    <row r="39" spans="1:4" x14ac:dyDescent="0.25">
      <c r="C39" s="37"/>
      <c r="D39" s="37"/>
    </row>
    <row r="40" spans="1:4" x14ac:dyDescent="0.25">
      <c r="C40" s="37"/>
      <c r="D40" s="38"/>
    </row>
  </sheetData>
  <customSheetViews>
    <customSheetView guid="{254A37CE-627C-43E9-9785-D007B45D4FBE}" showPageBreaks="1" view="pageBreakPreview" topLeftCell="A4">
      <selection activeCell="I36" sqref="I36"/>
      <pageMargins left="0.7" right="0.7" top="0.75" bottom="0.75" header="0.3" footer="0.3"/>
      <pageSetup paperSize="9" scale="65" orientation="portrait" r:id="rId1"/>
    </customSheetView>
    <customSheetView guid="{7BF7BA71-000A-4EAA-935D-FB7038CE4272}" scale="90" showPageBreaks="1" printArea="1" view="pageBreakPreview">
      <selection activeCell="I11" sqref="I11"/>
      <pageMargins left="0.7" right="0.7" top="0.75" bottom="0.75" header="0.3" footer="0.3"/>
      <pageSetup paperSize="9" scale="65" orientation="portrait" r:id="rId2"/>
    </customSheetView>
  </customSheetViews>
  <mergeCells count="4">
    <mergeCell ref="A7:D7"/>
    <mergeCell ref="A8:D8"/>
    <mergeCell ref="A9:D9"/>
    <mergeCell ref="C2:E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Normal="100" zoomScaleSheetLayoutView="100" workbookViewId="0">
      <selection activeCell="C19" sqref="C19"/>
    </sheetView>
  </sheetViews>
  <sheetFormatPr defaultRowHeight="15" x14ac:dyDescent="0.25"/>
  <cols>
    <col min="2" max="2" width="40.5703125" customWidth="1"/>
    <col min="3" max="3" width="21.85546875" customWidth="1"/>
    <col min="4" max="4" width="20.7109375" customWidth="1"/>
  </cols>
  <sheetData>
    <row r="1" spans="1:5" x14ac:dyDescent="0.25">
      <c r="C1" s="6" t="s">
        <v>75</v>
      </c>
    </row>
    <row r="2" spans="1:5" ht="15.75" customHeight="1" x14ac:dyDescent="0.25">
      <c r="C2" s="167" t="s">
        <v>1</v>
      </c>
      <c r="D2" s="167"/>
    </row>
    <row r="3" spans="1:5" ht="23.25" customHeight="1" x14ac:dyDescent="0.25">
      <c r="C3" s="167"/>
      <c r="D3" s="167"/>
    </row>
    <row r="4" spans="1:5" x14ac:dyDescent="0.25">
      <c r="C4" s="7" t="s">
        <v>16</v>
      </c>
    </row>
    <row r="5" spans="1:5" x14ac:dyDescent="0.25">
      <c r="C5" s="7" t="s">
        <v>17</v>
      </c>
    </row>
    <row r="7" spans="1:5" ht="18.75" x14ac:dyDescent="0.25">
      <c r="A7" s="159" t="s">
        <v>72</v>
      </c>
      <c r="B7" s="159"/>
      <c r="C7" s="159"/>
      <c r="D7" s="159"/>
    </row>
    <row r="8" spans="1:5" ht="18.75" x14ac:dyDescent="0.25">
      <c r="A8" s="159" t="s">
        <v>73</v>
      </c>
      <c r="B8" s="159"/>
      <c r="C8" s="159"/>
      <c r="D8" s="159"/>
    </row>
    <row r="9" spans="1:5" ht="18.75" x14ac:dyDescent="0.25">
      <c r="A9" s="159" t="s">
        <v>74</v>
      </c>
      <c r="B9" s="159"/>
      <c r="C9" s="159"/>
      <c r="D9" s="159"/>
    </row>
    <row r="10" spans="1:5" ht="15.75" thickBot="1" x14ac:dyDescent="0.3">
      <c r="A10" s="8"/>
      <c r="B10" s="8"/>
      <c r="C10" s="8"/>
      <c r="D10" s="8"/>
    </row>
    <row r="11" spans="1:5" ht="95.25" thickBot="1" x14ac:dyDescent="0.3">
      <c r="A11" s="165" t="s">
        <v>20</v>
      </c>
      <c r="B11" s="166"/>
      <c r="C11" s="14" t="s">
        <v>113</v>
      </c>
      <c r="D11" s="14" t="s">
        <v>114</v>
      </c>
    </row>
    <row r="12" spans="1:5" ht="48" thickBot="1" x14ac:dyDescent="0.3">
      <c r="A12" s="15" t="s">
        <v>23</v>
      </c>
      <c r="B12" s="16" t="s">
        <v>69</v>
      </c>
      <c r="C12" s="41"/>
      <c r="D12" s="41"/>
    </row>
    <row r="13" spans="1:5" ht="79.5" thickBot="1" x14ac:dyDescent="0.3">
      <c r="A13" s="15" t="s">
        <v>26</v>
      </c>
      <c r="B13" s="16" t="s">
        <v>70</v>
      </c>
      <c r="C13" s="42">
        <v>40294.827041982317</v>
      </c>
      <c r="D13" s="41">
        <v>11723.171333333332</v>
      </c>
    </row>
    <row r="14" spans="1:5" ht="48" thickBot="1" x14ac:dyDescent="0.3">
      <c r="A14" s="15" t="s">
        <v>27</v>
      </c>
      <c r="B14" s="16" t="s">
        <v>71</v>
      </c>
      <c r="C14" s="41"/>
      <c r="D14" s="41"/>
      <c r="E14" s="43"/>
    </row>
    <row r="18" spans="2:4" ht="15.75" x14ac:dyDescent="0.25">
      <c r="B18" s="77"/>
      <c r="C18" s="75"/>
      <c r="D18" s="76"/>
    </row>
    <row r="19" spans="2:4" ht="15.75" x14ac:dyDescent="0.25">
      <c r="B19" s="77"/>
      <c r="C19" s="75"/>
      <c r="D19" s="76"/>
    </row>
    <row r="20" spans="2:4" ht="15.75" x14ac:dyDescent="0.25">
      <c r="B20" s="77"/>
      <c r="C20" s="75"/>
      <c r="D20" s="76"/>
    </row>
    <row r="23" spans="2:4" x14ac:dyDescent="0.25">
      <c r="C23" s="84"/>
      <c r="D23" s="84"/>
    </row>
    <row r="24" spans="2:4" x14ac:dyDescent="0.25">
      <c r="C24" s="85"/>
      <c r="D24" s="85"/>
    </row>
  </sheetData>
  <customSheetViews>
    <customSheetView guid="{254A37CE-627C-43E9-9785-D007B45D4FBE}" scale="115" showPageBreaks="1" printArea="1" view="pageBreakPreview" topLeftCell="B1">
      <selection activeCell="C13" sqref="C13"/>
      <pageMargins left="0.7" right="0.7" top="0.75" bottom="0.75" header="0.3" footer="0.3"/>
      <pageSetup paperSize="9" scale="73" orientation="portrait" r:id="rId1"/>
    </customSheetView>
    <customSheetView guid="{7BF7BA71-000A-4EAA-935D-FB7038CE4272}" showPageBreaks="1" view="pageBreakPreview">
      <selection activeCell="C21" sqref="C21"/>
      <pageMargins left="0.7" right="0.7" top="0.75" bottom="0.75" header="0.3" footer="0.3"/>
      <pageSetup paperSize="9" scale="86" orientation="portrait" r:id="rId2"/>
    </customSheetView>
  </customSheetViews>
  <mergeCells count="5">
    <mergeCell ref="A11:B11"/>
    <mergeCell ref="A7:D7"/>
    <mergeCell ref="A8:D8"/>
    <mergeCell ref="A9:D9"/>
    <mergeCell ref="C2:D3"/>
  </mergeCells>
  <pageMargins left="0.7" right="0.7" top="0.75" bottom="0.75" header="0.3" footer="0.3"/>
  <pageSetup paperSize="9" scale="86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BreakPreview" zoomScaleNormal="100" zoomScaleSheetLayoutView="100" workbookViewId="0">
      <selection activeCell="C17" sqref="C17"/>
    </sheetView>
  </sheetViews>
  <sheetFormatPr defaultRowHeight="15" x14ac:dyDescent="0.25"/>
  <cols>
    <col min="2" max="2" width="29.140625" customWidth="1"/>
    <col min="3" max="3" width="27.28515625" customWidth="1"/>
    <col min="4" max="4" width="24.5703125" customWidth="1"/>
    <col min="5" max="5" width="23" customWidth="1"/>
    <col min="8" max="8" width="12" customWidth="1"/>
    <col min="14" max="14" width="10.140625" bestFit="1" customWidth="1"/>
  </cols>
  <sheetData>
    <row r="1" spans="1:14" x14ac:dyDescent="0.25">
      <c r="D1" s="44" t="s">
        <v>84</v>
      </c>
      <c r="E1" s="45"/>
    </row>
    <row r="2" spans="1:14" x14ac:dyDescent="0.25">
      <c r="D2" s="168" t="s">
        <v>1</v>
      </c>
      <c r="E2" s="168"/>
    </row>
    <row r="3" spans="1:14" x14ac:dyDescent="0.25">
      <c r="D3" s="168"/>
      <c r="E3" s="168"/>
    </row>
    <row r="4" spans="1:14" x14ac:dyDescent="0.25">
      <c r="D4" s="7" t="s">
        <v>16</v>
      </c>
    </row>
    <row r="5" spans="1:14" x14ac:dyDescent="0.25">
      <c r="D5" s="7" t="s">
        <v>17</v>
      </c>
    </row>
    <row r="7" spans="1:14" ht="18.75" x14ac:dyDescent="0.25">
      <c r="A7" s="159" t="s">
        <v>72</v>
      </c>
      <c r="B7" s="159"/>
      <c r="C7" s="159"/>
      <c r="D7" s="159"/>
      <c r="E7" s="159"/>
    </row>
    <row r="8" spans="1:14" ht="18.75" x14ac:dyDescent="0.25">
      <c r="A8" s="159" t="s">
        <v>81</v>
      </c>
      <c r="B8" s="159"/>
      <c r="C8" s="159"/>
      <c r="D8" s="159"/>
      <c r="E8" s="159"/>
    </row>
    <row r="9" spans="1:14" ht="18.75" x14ac:dyDescent="0.25">
      <c r="A9" s="159" t="s">
        <v>82</v>
      </c>
      <c r="B9" s="159"/>
      <c r="C9" s="159"/>
      <c r="D9" s="159"/>
      <c r="E9" s="159"/>
    </row>
    <row r="10" spans="1:14" ht="18.75" x14ac:dyDescent="0.25">
      <c r="A10" s="159" t="s">
        <v>83</v>
      </c>
      <c r="B10" s="159"/>
      <c r="C10" s="159"/>
      <c r="D10" s="159"/>
      <c r="E10" s="159"/>
    </row>
    <row r="11" spans="1:14" ht="15.75" thickBot="1" x14ac:dyDescent="0.3"/>
    <row r="12" spans="1:14" ht="142.5" thickBot="1" x14ac:dyDescent="0.3">
      <c r="A12" s="165" t="s">
        <v>20</v>
      </c>
      <c r="B12" s="166"/>
      <c r="C12" s="67" t="s">
        <v>115</v>
      </c>
      <c r="D12" s="67" t="s">
        <v>116</v>
      </c>
      <c r="E12" s="67" t="s">
        <v>117</v>
      </c>
    </row>
    <row r="13" spans="1:14" ht="32.25" thickBot="1" x14ac:dyDescent="0.3">
      <c r="A13" s="15" t="s">
        <v>23</v>
      </c>
      <c r="B13" s="16" t="s">
        <v>76</v>
      </c>
      <c r="C13" s="66">
        <f>C14+C15+C16</f>
        <v>2593.1639633333334</v>
      </c>
      <c r="D13" s="72">
        <f>D14+D15+D16</f>
        <v>1.79</v>
      </c>
      <c r="E13" s="66">
        <f>E14+E15+E16</f>
        <v>13552.08685496949</v>
      </c>
      <c r="G13" s="78"/>
      <c r="H13" s="78"/>
      <c r="I13" s="78"/>
      <c r="L13" s="78"/>
      <c r="M13" s="78"/>
      <c r="N13" s="78"/>
    </row>
    <row r="14" spans="1:14" ht="16.5" thickBot="1" x14ac:dyDescent="0.3">
      <c r="A14" s="17"/>
      <c r="B14" s="18" t="s">
        <v>77</v>
      </c>
      <c r="C14" s="73">
        <v>414.57654000000002</v>
      </c>
      <c r="D14" s="72">
        <v>0.34366666666666662</v>
      </c>
      <c r="E14" s="66">
        <v>540.80711702632334</v>
      </c>
      <c r="L14" s="78"/>
      <c r="M14" s="78"/>
      <c r="N14" s="78"/>
    </row>
    <row r="15" spans="1:14" ht="16.5" thickBot="1" x14ac:dyDescent="0.3">
      <c r="A15" s="17"/>
      <c r="B15" s="18" t="s">
        <v>78</v>
      </c>
      <c r="C15" s="73">
        <v>2178.5874233333334</v>
      </c>
      <c r="D15" s="72">
        <v>1.4463333333333335</v>
      </c>
      <c r="E15" s="66">
        <v>13011.279737943167</v>
      </c>
      <c r="L15" s="78"/>
      <c r="M15" s="78"/>
      <c r="N15" s="78"/>
    </row>
    <row r="16" spans="1:14" ht="16.5" thickBot="1" x14ac:dyDescent="0.3">
      <c r="A16" s="17"/>
      <c r="B16" s="18" t="s">
        <v>79</v>
      </c>
      <c r="C16" s="66">
        <v>0</v>
      </c>
      <c r="D16" s="66">
        <v>0</v>
      </c>
      <c r="E16" s="66">
        <v>0</v>
      </c>
    </row>
    <row r="17" spans="1:15" ht="32.25" thickBot="1" x14ac:dyDescent="0.3">
      <c r="A17" s="15" t="s">
        <v>26</v>
      </c>
      <c r="B17" s="16" t="s">
        <v>80</v>
      </c>
      <c r="C17" s="66">
        <f>C18+C19+C20</f>
        <v>173058.37154135102</v>
      </c>
      <c r="D17" s="72">
        <f t="shared" ref="D17" si="0">D18+D19+D20</f>
        <v>146.92333333333332</v>
      </c>
      <c r="E17" s="66">
        <f t="shared" ref="E17" si="1">E18+E19+E20</f>
        <v>462173.19616539066</v>
      </c>
      <c r="G17" s="78"/>
      <c r="H17" s="78"/>
      <c r="I17" s="78"/>
      <c r="L17" s="78"/>
      <c r="M17" s="78"/>
      <c r="N17" s="78"/>
      <c r="O17" s="78"/>
    </row>
    <row r="18" spans="1:15" ht="16.5" thickBot="1" x14ac:dyDescent="0.3">
      <c r="A18" s="17"/>
      <c r="B18" s="18" t="s">
        <v>77</v>
      </c>
      <c r="C18" s="66">
        <v>114299.56882666667</v>
      </c>
      <c r="D18" s="72">
        <v>99.181333333333328</v>
      </c>
      <c r="E18" s="66">
        <v>61310.255331457331</v>
      </c>
      <c r="G18" s="78"/>
      <c r="H18" s="78"/>
      <c r="I18" s="78"/>
      <c r="L18" s="78"/>
      <c r="M18" s="78"/>
      <c r="N18" s="78"/>
      <c r="O18" s="78"/>
    </row>
    <row r="19" spans="1:15" ht="16.5" thickBot="1" x14ac:dyDescent="0.3">
      <c r="A19" s="17"/>
      <c r="B19" s="18" t="s">
        <v>78</v>
      </c>
      <c r="C19" s="66">
        <v>58758.802714684338</v>
      </c>
      <c r="D19" s="72">
        <v>47.741999999999997</v>
      </c>
      <c r="E19" s="66">
        <v>400862.94083393336</v>
      </c>
      <c r="L19" s="78"/>
      <c r="M19" s="78"/>
      <c r="N19" s="78"/>
      <c r="O19" s="78"/>
    </row>
    <row r="20" spans="1:15" ht="16.5" thickBot="1" x14ac:dyDescent="0.3">
      <c r="A20" s="17"/>
      <c r="B20" s="18" t="s">
        <v>79</v>
      </c>
      <c r="C20" s="66">
        <v>0</v>
      </c>
      <c r="D20" s="66">
        <v>0</v>
      </c>
      <c r="E20" s="66">
        <v>0</v>
      </c>
      <c r="F20" s="43"/>
      <c r="L20" s="78"/>
      <c r="M20" s="78"/>
      <c r="N20" s="78"/>
      <c r="O20" s="78"/>
    </row>
    <row r="22" spans="1:15" x14ac:dyDescent="0.25">
      <c r="C22" s="43"/>
      <c r="L22" s="43"/>
    </row>
    <row r="23" spans="1:15" ht="15.75" x14ac:dyDescent="0.25">
      <c r="B23" s="81"/>
      <c r="C23" s="78"/>
      <c r="D23" s="79"/>
      <c r="E23" s="78"/>
    </row>
    <row r="24" spans="1:15" ht="15.75" x14ac:dyDescent="0.25">
      <c r="C24" s="80"/>
      <c r="D24" s="78"/>
      <c r="E24" s="78"/>
    </row>
    <row r="25" spans="1:15" ht="15.75" x14ac:dyDescent="0.25">
      <c r="C25" s="80"/>
      <c r="D25" s="79"/>
      <c r="E25" s="78"/>
    </row>
    <row r="26" spans="1:15" ht="15.75" x14ac:dyDescent="0.25">
      <c r="C26" s="78"/>
      <c r="D26" s="78"/>
      <c r="E26" s="78"/>
    </row>
    <row r="27" spans="1:15" ht="15.75" x14ac:dyDescent="0.25">
      <c r="C27" s="78"/>
      <c r="D27" s="79"/>
      <c r="E27" s="78"/>
    </row>
    <row r="28" spans="1:15" ht="15.75" x14ac:dyDescent="0.25">
      <c r="C28" s="78"/>
      <c r="D28" s="79"/>
      <c r="E28" s="78"/>
    </row>
    <row r="29" spans="1:15" ht="15.75" x14ac:dyDescent="0.25">
      <c r="C29" s="78"/>
      <c r="D29" s="79"/>
      <c r="E29" s="78"/>
    </row>
    <row r="30" spans="1:15" ht="15.75" x14ac:dyDescent="0.25">
      <c r="C30" s="78"/>
      <c r="D30" s="78"/>
      <c r="E30" s="78"/>
    </row>
    <row r="32" spans="1:15" ht="15.75" x14ac:dyDescent="0.25">
      <c r="B32" s="81"/>
      <c r="C32" s="75"/>
      <c r="D32" s="82"/>
      <c r="E32" s="76"/>
    </row>
    <row r="33" spans="2:5" ht="15.75" x14ac:dyDescent="0.25">
      <c r="C33" s="78"/>
      <c r="D33" s="78"/>
      <c r="E33" s="78"/>
    </row>
    <row r="34" spans="2:5" ht="15.75" x14ac:dyDescent="0.25">
      <c r="C34" s="75"/>
      <c r="D34" s="82"/>
      <c r="E34" s="76"/>
    </row>
    <row r="35" spans="2:5" ht="15.75" x14ac:dyDescent="0.25">
      <c r="C35" s="75"/>
      <c r="D35" s="76"/>
      <c r="E35" s="76"/>
    </row>
    <row r="36" spans="2:5" ht="15.75" x14ac:dyDescent="0.25">
      <c r="C36" s="75"/>
      <c r="D36" s="83"/>
      <c r="E36" s="75"/>
    </row>
    <row r="37" spans="2:5" ht="15.75" x14ac:dyDescent="0.25">
      <c r="C37" s="75"/>
      <c r="D37" s="82"/>
      <c r="E37" s="76"/>
    </row>
    <row r="38" spans="2:5" ht="15.75" x14ac:dyDescent="0.25">
      <c r="C38" s="75"/>
      <c r="D38" s="82"/>
      <c r="E38" s="76"/>
    </row>
    <row r="39" spans="2:5" ht="15.75" x14ac:dyDescent="0.25">
      <c r="C39" s="75"/>
      <c r="D39" s="76"/>
      <c r="E39" s="76"/>
    </row>
    <row r="40" spans="2:5" ht="15.75" x14ac:dyDescent="0.25">
      <c r="B40" s="81"/>
      <c r="C40" s="75"/>
      <c r="D40" s="75"/>
      <c r="E40" s="75"/>
    </row>
    <row r="41" spans="2:5" ht="15.75" x14ac:dyDescent="0.25">
      <c r="C41" s="75"/>
      <c r="D41" s="75"/>
      <c r="E41" s="75"/>
    </row>
    <row r="42" spans="2:5" ht="15.75" x14ac:dyDescent="0.25">
      <c r="C42" s="75"/>
      <c r="D42" s="75"/>
      <c r="E42" s="75"/>
    </row>
    <row r="43" spans="2:5" ht="15.75" x14ac:dyDescent="0.25">
      <c r="C43" s="75"/>
      <c r="D43" s="75"/>
      <c r="E43" s="75"/>
    </row>
    <row r="44" spans="2:5" ht="15.75" x14ac:dyDescent="0.25">
      <c r="C44" s="75"/>
      <c r="D44" s="75"/>
      <c r="E44" s="75"/>
    </row>
    <row r="45" spans="2:5" ht="15.75" x14ac:dyDescent="0.25">
      <c r="C45" s="75"/>
      <c r="D45" s="75"/>
      <c r="E45" s="75"/>
    </row>
    <row r="46" spans="2:5" ht="15.75" x14ac:dyDescent="0.25">
      <c r="C46" s="75"/>
      <c r="D46" s="75"/>
      <c r="E46" s="75"/>
    </row>
    <row r="47" spans="2:5" ht="15.75" x14ac:dyDescent="0.25">
      <c r="C47" s="75"/>
      <c r="D47" s="75"/>
      <c r="E47" s="75"/>
    </row>
  </sheetData>
  <customSheetViews>
    <customSheetView guid="{254A37CE-627C-43E9-9785-D007B45D4FBE}" showPageBreaks="1" printArea="1" view="pageBreakPreview">
      <selection activeCell="J12" sqref="J12"/>
      <pageMargins left="0.7" right="0.7" top="0.75" bottom="0.75" header="0.3" footer="0.3"/>
      <pageSetup paperSize="9" scale="72" orientation="portrait" r:id="rId1"/>
    </customSheetView>
    <customSheetView guid="{7BF7BA71-000A-4EAA-935D-FB7038CE4272}" showPageBreaks="1" printArea="1" view="pageBreakPreview">
      <selection activeCell="K12" sqref="K12"/>
      <pageMargins left="0.7" right="0.7" top="0.75" bottom="0.75" header="0.3" footer="0.3"/>
      <pageSetup paperSize="9" scale="72" orientation="portrait" r:id="rId2"/>
    </customSheetView>
  </customSheetViews>
  <mergeCells count="6">
    <mergeCell ref="D2:E3"/>
    <mergeCell ref="A12:B12"/>
    <mergeCell ref="A7:E7"/>
    <mergeCell ref="A8:E8"/>
    <mergeCell ref="A9:E9"/>
    <mergeCell ref="A10:E10"/>
  </mergeCells>
  <pageMargins left="0.7" right="0.7" top="0.75" bottom="0.75" header="0.3" footer="0.3"/>
  <pageSetup paperSize="9" scale="7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Чернова Александра Владимировна</dc:creator>
  <cp:lastModifiedBy>Гуртякина Татьяна Александровна</cp:lastModifiedBy>
  <cp:lastPrinted>2017-10-18T07:28:12Z</cp:lastPrinted>
  <dcterms:created xsi:type="dcterms:W3CDTF">2015-10-01T09:35:09Z</dcterms:created>
  <dcterms:modified xsi:type="dcterms:W3CDTF">2018-10-19T07:58:15Z</dcterms:modified>
</cp:coreProperties>
</file>